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G:\Norbert\Prepojenie VIP-Geca\VO\Final\Podklady\VV\Nový priečinok\"/>
    </mc:Choice>
  </mc:AlternateContent>
  <xr:revisionPtr revIDLastSave="0" documentId="13_ncr:1_{F3326E83-8DC5-4FD9-9567-DBE22B4C171B}" xr6:coauthVersionLast="47" xr6:coauthVersionMax="47" xr10:uidLastSave="{00000000-0000-0000-0000-000000000000}"/>
  <bookViews>
    <workbookView xWindow="-38510" yWindow="-110" windowWidth="38620" windowHeight="21100" firstSheet="19" activeTab="19" xr2:uid="{00000000-000D-0000-FFFF-FFFF00000000}"/>
  </bookViews>
  <sheets>
    <sheet name="Rekapitulácia stavby" sheetId="20" r:id="rId1"/>
    <sheet name="VSEOB.POLOZKY.ROZPOCET" sheetId="21" r:id="rId2"/>
    <sheet name="VSEOB.POLOZKY_PD" sheetId="18" r:id="rId3"/>
    <sheet name="Rekapitulácia objektov stavby" sheetId="1" r:id="rId4"/>
    <sheet name="PS 309 - PZZ žkm 362,792 184" sheetId="2" r:id="rId5"/>
    <sheet name="PS 301.1 - TZZ - Úprava" sheetId="3" r:id="rId6"/>
    <sheet name="SO 115 - MK napojenie" sheetId="4" r:id="rId7"/>
    <sheet name="SO 161.1 - Cyklochodník" sheetId="5" r:id="rId8"/>
    <sheet name="SO 161 - Úprava - úsek 4" sheetId="6" r:id="rId9"/>
    <sheet name="SO 161 - Úprava - úsek 5" sheetId="7" r:id="rId10"/>
    <sheet name="SO 165.1 - Chodník" sheetId="8" r:id="rId11"/>
    <sheet name="SO 165 - Úprava" sheetId="9" r:id="rId12"/>
    <sheet name="SO 215 - Priepust" sheetId="10" r:id="rId13"/>
    <sheet name="SO 409 - Železničný spodok" sheetId="11" r:id="rId14"/>
    <sheet name="SO 410 - Železničný zvršok" sheetId="12" r:id="rId15"/>
    <sheet name="SO 410.2 - Žel. priecestie" sheetId="13" r:id="rId16"/>
    <sheet name="SO 433 - PHS - Búracie práce" sheetId="14" r:id="rId17"/>
    <sheet name="SO 442 - NN prípojka PZZ" sheetId="15" r:id="rId18"/>
    <sheet name="SO 659.1 - VO - Úprava" sheetId="16" r:id="rId19"/>
    <sheet name="D3 - Dopravné značenie" sheetId="17" r:id="rId20"/>
  </sheets>
  <externalReferences>
    <externalReference r:id="rId21"/>
  </externalReferences>
  <definedNames>
    <definedName name="_xlnm._FilterDatabase" localSheetId="1" hidden="1">'VSEOB.POLOZKY.ROZPOCET'!#REF!</definedName>
    <definedName name="_xlnm._FilterDatabase" hidden="1">#REF!</definedName>
    <definedName name="fakt1R">#REF!</definedName>
    <definedName name="KDOLEN1">#REF!</definedName>
    <definedName name="KONIECB">#REF!</definedName>
    <definedName name="KONIECC">#REF!</definedName>
    <definedName name="KONIECCELK">#REF!</definedName>
    <definedName name="KONIECJC">#REF!</definedName>
    <definedName name="KONIECKP">#REF!</definedName>
    <definedName name="KONIECMNOZ">#REF!</definedName>
    <definedName name="KONIECSP">#REF!</definedName>
    <definedName name="_xlnm.Print_Titles" localSheetId="0">'Rekapitulácia stavby'!$26:$26</definedName>
    <definedName name="_xlnm.Print_Titles" localSheetId="1">'VSEOB.POLOZKY.ROZPOCET'!$1:$5</definedName>
    <definedName name="_xlnm.Print_Titles" localSheetId="2">VSEOB.POLOZKY_PD!$8:$8</definedName>
    <definedName name="_xlnm.Print_Area" localSheetId="1">'VSEOB.POLOZKY.ROZPOCET'!$A$1:$F$5</definedName>
    <definedName name="Posl2">#REF!</definedName>
    <definedName name="PoslA">#REF!</definedName>
    <definedName name="Prva2">#REF!</definedName>
    <definedName name="PrvaA">#REF!</definedName>
    <definedName name="PRVALAVA">#REF!</definedName>
    <definedName name="Q">[1]Suhrnny_list!$O$61</definedName>
    <definedName name="ZACB">#REF!</definedName>
    <definedName name="ZACC">#REF!</definedName>
    <definedName name="ZACK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0" i="11" l="1"/>
  <c r="J17" i="2"/>
  <c r="E18" i="2"/>
  <c r="J18" i="2"/>
  <c r="H26" i="21"/>
  <c r="H24" i="21"/>
  <c r="H22" i="21"/>
  <c r="H20" i="21"/>
  <c r="H18" i="21"/>
  <c r="G10" i="21"/>
  <c r="H10" i="21" s="1"/>
  <c r="H8" i="21"/>
  <c r="H28" i="21" s="1"/>
  <c r="F21" i="20" s="1"/>
  <c r="D9" i="18"/>
  <c r="D27" i="18" s="1"/>
  <c r="BK161" i="17"/>
  <c r="BI161" i="17"/>
  <c r="BH161" i="17"/>
  <c r="BG161" i="17"/>
  <c r="BE161" i="17"/>
  <c r="T161" i="17"/>
  <c r="R161" i="17"/>
  <c r="P161" i="17"/>
  <c r="J161" i="17"/>
  <c r="BF161" i="17" s="1"/>
  <c r="BK160" i="17"/>
  <c r="BI160" i="17"/>
  <c r="BH160" i="17"/>
  <c r="BG160" i="17"/>
  <c r="BE160" i="17"/>
  <c r="T160" i="17"/>
  <c r="R160" i="17"/>
  <c r="P160" i="17"/>
  <c r="J160" i="17"/>
  <c r="BF160" i="17" s="1"/>
  <c r="BK154" i="17"/>
  <c r="BI154" i="17"/>
  <c r="BH154" i="17"/>
  <c r="BG154" i="17"/>
  <c r="BE154" i="17"/>
  <c r="T154" i="17"/>
  <c r="R154" i="17"/>
  <c r="P154" i="17"/>
  <c r="J154" i="17"/>
  <c r="BF154" i="17" s="1"/>
  <c r="BK148" i="17"/>
  <c r="BI148" i="17"/>
  <c r="BH148" i="17"/>
  <c r="BG148" i="17"/>
  <c r="BF148" i="17"/>
  <c r="BE148" i="17"/>
  <c r="T148" i="17"/>
  <c r="R148" i="17"/>
  <c r="P148" i="17"/>
  <c r="J148" i="17"/>
  <c r="BK147" i="17"/>
  <c r="BI147" i="17"/>
  <c r="BH147" i="17"/>
  <c r="BG147" i="17"/>
  <c r="BE147" i="17"/>
  <c r="T147" i="17"/>
  <c r="R147" i="17"/>
  <c r="P147" i="17"/>
  <c r="J147" i="17"/>
  <c r="BF147" i="17" s="1"/>
  <c r="BK145" i="17"/>
  <c r="BI145" i="17"/>
  <c r="BH145" i="17"/>
  <c r="BG145" i="17"/>
  <c r="BE145" i="17"/>
  <c r="T145" i="17"/>
  <c r="R145" i="17"/>
  <c r="P145" i="17"/>
  <c r="J145" i="17"/>
  <c r="BF145" i="17" s="1"/>
  <c r="BK143" i="17"/>
  <c r="BI143" i="17"/>
  <c r="BH143" i="17"/>
  <c r="BG143" i="17"/>
  <c r="BF143" i="17"/>
  <c r="BE143" i="17"/>
  <c r="T143" i="17"/>
  <c r="R143" i="17"/>
  <c r="P143" i="17"/>
  <c r="J143" i="17"/>
  <c r="BK142" i="17"/>
  <c r="BI142" i="17"/>
  <c r="BH142" i="17"/>
  <c r="BG142" i="17"/>
  <c r="BE142" i="17"/>
  <c r="T142" i="17"/>
  <c r="R142" i="17"/>
  <c r="P142" i="17"/>
  <c r="J142" i="17"/>
  <c r="BF142" i="17" s="1"/>
  <c r="BK141" i="17"/>
  <c r="BI141" i="17"/>
  <c r="BH141" i="17"/>
  <c r="BG141" i="17"/>
  <c r="BE141" i="17"/>
  <c r="T141" i="17"/>
  <c r="R141" i="17"/>
  <c r="P141" i="17"/>
  <c r="J141" i="17"/>
  <c r="BF141" i="17" s="1"/>
  <c r="BK140" i="17"/>
  <c r="BI140" i="17"/>
  <c r="BH140" i="17"/>
  <c r="BG140" i="17"/>
  <c r="BE140" i="17"/>
  <c r="T140" i="17"/>
  <c r="R140" i="17"/>
  <c r="P140" i="17"/>
  <c r="J140" i="17"/>
  <c r="BF140" i="17" s="1"/>
  <c r="BK139" i="17"/>
  <c r="BI139" i="17"/>
  <c r="BH139" i="17"/>
  <c r="BG139" i="17"/>
  <c r="BE139" i="17"/>
  <c r="T139" i="17"/>
  <c r="R139" i="17"/>
  <c r="P139" i="17"/>
  <c r="J139" i="17"/>
  <c r="BF139" i="17" s="1"/>
  <c r="BK138" i="17"/>
  <c r="BI138" i="17"/>
  <c r="BH138" i="17"/>
  <c r="BG138" i="17"/>
  <c r="BF138" i="17"/>
  <c r="BE138" i="17"/>
  <c r="T138" i="17"/>
  <c r="R138" i="17"/>
  <c r="P138" i="17"/>
  <c r="J138" i="17"/>
  <c r="BK137" i="17"/>
  <c r="BI137" i="17"/>
  <c r="BH137" i="17"/>
  <c r="BG137" i="17"/>
  <c r="BF137" i="17"/>
  <c r="BE137" i="17"/>
  <c r="T137" i="17"/>
  <c r="R137" i="17"/>
  <c r="P137" i="17"/>
  <c r="J137" i="17"/>
  <c r="BK136" i="17"/>
  <c r="BI136" i="17"/>
  <c r="BH136" i="17"/>
  <c r="BG136" i="17"/>
  <c r="BE136" i="17"/>
  <c r="T136" i="17"/>
  <c r="R136" i="17"/>
  <c r="P136" i="17"/>
  <c r="J136" i="17"/>
  <c r="BF136" i="17" s="1"/>
  <c r="BK135" i="17"/>
  <c r="BI135" i="17"/>
  <c r="BH135" i="17"/>
  <c r="BG135" i="17"/>
  <c r="BE135" i="17"/>
  <c r="T135" i="17"/>
  <c r="R135" i="17"/>
  <c r="P135" i="17"/>
  <c r="J135" i="17"/>
  <c r="BF135" i="17" s="1"/>
  <c r="BK134" i="17"/>
  <c r="BI134" i="17"/>
  <c r="BH134" i="17"/>
  <c r="BG134" i="17"/>
  <c r="BF134" i="17"/>
  <c r="BE134" i="17"/>
  <c r="T134" i="17"/>
  <c r="R134" i="17"/>
  <c r="P134" i="17"/>
  <c r="J134" i="17"/>
  <c r="BK133" i="17"/>
  <c r="BI133" i="17"/>
  <c r="BH133" i="17"/>
  <c r="BG133" i="17"/>
  <c r="BE133" i="17"/>
  <c r="T133" i="17"/>
  <c r="R133" i="17"/>
  <c r="P133" i="17"/>
  <c r="J133" i="17"/>
  <c r="BF133" i="17" s="1"/>
  <c r="BK132" i="17"/>
  <c r="BI132" i="17"/>
  <c r="BH132" i="17"/>
  <c r="BG132" i="17"/>
  <c r="BE132" i="17"/>
  <c r="T132" i="17"/>
  <c r="R132" i="17"/>
  <c r="P132" i="17"/>
  <c r="P130" i="17" s="1"/>
  <c r="P129" i="17" s="1"/>
  <c r="P128" i="17" s="1"/>
  <c r="AU110" i="1" s="1"/>
  <c r="J132" i="17"/>
  <c r="BF132" i="17" s="1"/>
  <c r="BK131" i="17"/>
  <c r="BI131" i="17"/>
  <c r="BH131" i="17"/>
  <c r="BG131" i="17"/>
  <c r="BE131" i="17"/>
  <c r="T131" i="17"/>
  <c r="T130" i="17" s="1"/>
  <c r="T129" i="17" s="1"/>
  <c r="T128" i="17" s="1"/>
  <c r="R131" i="17"/>
  <c r="R130" i="17" s="1"/>
  <c r="R129" i="17" s="1"/>
  <c r="R128" i="17" s="1"/>
  <c r="P131" i="17"/>
  <c r="J131" i="17"/>
  <c r="BF131" i="17" s="1"/>
  <c r="J124" i="17"/>
  <c r="F124" i="17"/>
  <c r="J122" i="17"/>
  <c r="F122" i="17"/>
  <c r="E120" i="17"/>
  <c r="E118" i="17"/>
  <c r="BI107" i="17"/>
  <c r="BH107" i="17"/>
  <c r="BG107" i="17"/>
  <c r="BE107" i="17"/>
  <c r="BI106" i="17"/>
  <c r="BH106" i="17"/>
  <c r="BG106" i="17"/>
  <c r="BF106" i="17"/>
  <c r="BE106" i="17"/>
  <c r="BI105" i="17"/>
  <c r="BH105" i="17"/>
  <c r="BG105" i="17"/>
  <c r="BF105" i="17"/>
  <c r="BE105" i="17"/>
  <c r="BI104" i="17"/>
  <c r="BH104" i="17"/>
  <c r="BG104" i="17"/>
  <c r="BF104" i="17"/>
  <c r="BE104" i="17"/>
  <c r="BI103" i="17"/>
  <c r="BH103" i="17"/>
  <c r="BG103" i="17"/>
  <c r="BF103" i="17"/>
  <c r="BE103" i="17"/>
  <c r="BI102" i="17"/>
  <c r="BH102" i="17"/>
  <c r="BG102" i="17"/>
  <c r="BF102" i="17"/>
  <c r="BE102" i="17"/>
  <c r="J91" i="17"/>
  <c r="F91" i="17"/>
  <c r="F89" i="17"/>
  <c r="E87" i="17"/>
  <c r="E85" i="17"/>
  <c r="J39" i="17"/>
  <c r="J38" i="17"/>
  <c r="J37" i="17"/>
  <c r="J24" i="17"/>
  <c r="E24" i="17"/>
  <c r="J92" i="17" s="1"/>
  <c r="J23" i="17"/>
  <c r="J18" i="17"/>
  <c r="E18" i="17"/>
  <c r="F125" i="17" s="1"/>
  <c r="J17" i="17"/>
  <c r="J12" i="17"/>
  <c r="J89" i="17" s="1"/>
  <c r="E7" i="17"/>
  <c r="BK161" i="16"/>
  <c r="BK160" i="16" s="1"/>
  <c r="J160" i="16" s="1"/>
  <c r="J103" i="16" s="1"/>
  <c r="BI161" i="16"/>
  <c r="BH161" i="16"/>
  <c r="BG161" i="16"/>
  <c r="BF161" i="16"/>
  <c r="BE161" i="16"/>
  <c r="T161" i="16"/>
  <c r="R161" i="16"/>
  <c r="P161" i="16"/>
  <c r="J161" i="16"/>
  <c r="T160" i="16"/>
  <c r="R160" i="16"/>
  <c r="P160" i="16"/>
  <c r="BK159" i="16"/>
  <c r="BI159" i="16"/>
  <c r="BH159" i="16"/>
  <c r="BG159" i="16"/>
  <c r="BF159" i="16"/>
  <c r="BE159" i="16"/>
  <c r="T159" i="16"/>
  <c r="R159" i="16"/>
  <c r="P159" i="16"/>
  <c r="J159" i="16"/>
  <c r="BK158" i="16"/>
  <c r="BI158" i="16"/>
  <c r="BH158" i="16"/>
  <c r="BG158" i="16"/>
  <c r="BE158" i="16"/>
  <c r="T158" i="16"/>
  <c r="R158" i="16"/>
  <c r="P158" i="16"/>
  <c r="J158" i="16"/>
  <c r="BF158" i="16" s="1"/>
  <c r="T157" i="16"/>
  <c r="R157" i="16"/>
  <c r="P157" i="16"/>
  <c r="BK156" i="16"/>
  <c r="BI156" i="16"/>
  <c r="BH156" i="16"/>
  <c r="BG156" i="16"/>
  <c r="BF156" i="16"/>
  <c r="BE156" i="16"/>
  <c r="T156" i="16"/>
  <c r="R156" i="16"/>
  <c r="P156" i="16"/>
  <c r="J156" i="16"/>
  <c r="BK155" i="16"/>
  <c r="BI155" i="16"/>
  <c r="BH155" i="16"/>
  <c r="BG155" i="16"/>
  <c r="BE155" i="16"/>
  <c r="T155" i="16"/>
  <c r="R155" i="16"/>
  <c r="P155" i="16"/>
  <c r="J155" i="16"/>
  <c r="BF155" i="16" s="1"/>
  <c r="BK154" i="16"/>
  <c r="BI154" i="16"/>
  <c r="BH154" i="16"/>
  <c r="BG154" i="16"/>
  <c r="BE154" i="16"/>
  <c r="T154" i="16"/>
  <c r="R154" i="16"/>
  <c r="P154" i="16"/>
  <c r="J154" i="16"/>
  <c r="BF154" i="16" s="1"/>
  <c r="BK153" i="16"/>
  <c r="BI153" i="16"/>
  <c r="BH153" i="16"/>
  <c r="BG153" i="16"/>
  <c r="BE153" i="16"/>
  <c r="T153" i="16"/>
  <c r="R153" i="16"/>
  <c r="P153" i="16"/>
  <c r="J153" i="16"/>
  <c r="BF153" i="16" s="1"/>
  <c r="BK152" i="16"/>
  <c r="BI152" i="16"/>
  <c r="BH152" i="16"/>
  <c r="BG152" i="16"/>
  <c r="BE152" i="16"/>
  <c r="T152" i="16"/>
  <c r="R152" i="16"/>
  <c r="P152" i="16"/>
  <c r="J152" i="16"/>
  <c r="BF152" i="16" s="1"/>
  <c r="BK151" i="16"/>
  <c r="BI151" i="16"/>
  <c r="BH151" i="16"/>
  <c r="BG151" i="16"/>
  <c r="BF151" i="16"/>
  <c r="BE151" i="16"/>
  <c r="T151" i="16"/>
  <c r="T150" i="16" s="1"/>
  <c r="R151" i="16"/>
  <c r="R150" i="16" s="1"/>
  <c r="P151" i="16"/>
  <c r="P150" i="16" s="1"/>
  <c r="J151" i="16"/>
  <c r="BK149" i="16"/>
  <c r="BI149" i="16"/>
  <c r="BH149" i="16"/>
  <c r="BG149" i="16"/>
  <c r="BE149" i="16"/>
  <c r="T149" i="16"/>
  <c r="R149" i="16"/>
  <c r="P149" i="16"/>
  <c r="J149" i="16"/>
  <c r="BF149" i="16" s="1"/>
  <c r="BK148" i="16"/>
  <c r="BK147" i="16" s="1"/>
  <c r="J147" i="16" s="1"/>
  <c r="J100" i="16" s="1"/>
  <c r="BI148" i="16"/>
  <c r="BH148" i="16"/>
  <c r="BG148" i="16"/>
  <c r="BE148" i="16"/>
  <c r="T148" i="16"/>
  <c r="T147" i="16" s="1"/>
  <c r="R148" i="16"/>
  <c r="R147" i="16" s="1"/>
  <c r="P148" i="16"/>
  <c r="P147" i="16" s="1"/>
  <c r="J148" i="16"/>
  <c r="BF148" i="16" s="1"/>
  <c r="BK146" i="16"/>
  <c r="BI146" i="16"/>
  <c r="BH146" i="16"/>
  <c r="BG146" i="16"/>
  <c r="BE146" i="16"/>
  <c r="T146" i="16"/>
  <c r="R146" i="16"/>
  <c r="R144" i="16" s="1"/>
  <c r="P146" i="16"/>
  <c r="J146" i="16"/>
  <c r="BF146" i="16" s="1"/>
  <c r="BK145" i="16"/>
  <c r="BI145" i="16"/>
  <c r="BH145" i="16"/>
  <c r="BG145" i="16"/>
  <c r="BF145" i="16"/>
  <c r="BE145" i="16"/>
  <c r="T145" i="16"/>
  <c r="T144" i="16" s="1"/>
  <c r="R145" i="16"/>
  <c r="P145" i="16"/>
  <c r="P144" i="16" s="1"/>
  <c r="J145" i="16"/>
  <c r="BK143" i="16"/>
  <c r="BI143" i="16"/>
  <c r="BH143" i="16"/>
  <c r="BG143" i="16"/>
  <c r="BF143" i="16"/>
  <c r="BE143" i="16"/>
  <c r="T143" i="16"/>
  <c r="R143" i="16"/>
  <c r="P143" i="16"/>
  <c r="J143" i="16"/>
  <c r="BK142" i="16"/>
  <c r="BI142" i="16"/>
  <c r="BH142" i="16"/>
  <c r="BG142" i="16"/>
  <c r="BE142" i="16"/>
  <c r="T142" i="16"/>
  <c r="R142" i="16"/>
  <c r="P142" i="16"/>
  <c r="J142" i="16"/>
  <c r="BF142" i="16" s="1"/>
  <c r="BK141" i="16"/>
  <c r="BI141" i="16"/>
  <c r="BH141" i="16"/>
  <c r="BG141" i="16"/>
  <c r="BE141" i="16"/>
  <c r="T141" i="16"/>
  <c r="R141" i="16"/>
  <c r="P141" i="16"/>
  <c r="J141" i="16"/>
  <c r="BF141" i="16" s="1"/>
  <c r="BK140" i="16"/>
  <c r="BK135" i="16" s="1"/>
  <c r="BI140" i="16"/>
  <c r="BH140" i="16"/>
  <c r="BG140" i="16"/>
  <c r="BE140" i="16"/>
  <c r="T140" i="16"/>
  <c r="R140" i="16"/>
  <c r="P140" i="16"/>
  <c r="J140" i="16"/>
  <c r="BF140" i="16" s="1"/>
  <c r="BK139" i="16"/>
  <c r="BI139" i="16"/>
  <c r="BH139" i="16"/>
  <c r="BG139" i="16"/>
  <c r="BE139" i="16"/>
  <c r="T139" i="16"/>
  <c r="R139" i="16"/>
  <c r="P139" i="16"/>
  <c r="J139" i="16"/>
  <c r="BF139" i="16" s="1"/>
  <c r="BK138" i="16"/>
  <c r="BI138" i="16"/>
  <c r="BH138" i="16"/>
  <c r="BG138" i="16"/>
  <c r="BF138" i="16"/>
  <c r="BE138" i="16"/>
  <c r="T138" i="16"/>
  <c r="R138" i="16"/>
  <c r="P138" i="16"/>
  <c r="J138" i="16"/>
  <c r="BK137" i="16"/>
  <c r="BI137" i="16"/>
  <c r="BH137" i="16"/>
  <c r="BG137" i="16"/>
  <c r="BE137" i="16"/>
  <c r="T137" i="16"/>
  <c r="R137" i="16"/>
  <c r="P137" i="16"/>
  <c r="J137" i="16"/>
  <c r="BF137" i="16" s="1"/>
  <c r="BK136" i="16"/>
  <c r="BI136" i="16"/>
  <c r="BH136" i="16"/>
  <c r="BG136" i="16"/>
  <c r="BE136" i="16"/>
  <c r="T136" i="16"/>
  <c r="T135" i="16" s="1"/>
  <c r="T134" i="16" s="1"/>
  <c r="T133" i="16" s="1"/>
  <c r="R136" i="16"/>
  <c r="R135" i="16" s="1"/>
  <c r="P136" i="16"/>
  <c r="P135" i="16" s="1"/>
  <c r="P134" i="16" s="1"/>
  <c r="P133" i="16" s="1"/>
  <c r="J136" i="16"/>
  <c r="BF136" i="16" s="1"/>
  <c r="J129" i="16"/>
  <c r="F129" i="16"/>
  <c r="J127" i="16"/>
  <c r="F127" i="16"/>
  <c r="E125" i="16"/>
  <c r="E123" i="16"/>
  <c r="BI112" i="16"/>
  <c r="BH112" i="16"/>
  <c r="BG112" i="16"/>
  <c r="BE112" i="16"/>
  <c r="BI111" i="16"/>
  <c r="BH111" i="16"/>
  <c r="BG111" i="16"/>
  <c r="BF111" i="16"/>
  <c r="BE111" i="16"/>
  <c r="BI110" i="16"/>
  <c r="BH110" i="16"/>
  <c r="BG110" i="16"/>
  <c r="BF110" i="16"/>
  <c r="BE110" i="16"/>
  <c r="BI109" i="16"/>
  <c r="BH109" i="16"/>
  <c r="BG109" i="16"/>
  <c r="BF109" i="16"/>
  <c r="BE109" i="16"/>
  <c r="BI108" i="16"/>
  <c r="BH108" i="16"/>
  <c r="BG108" i="16"/>
  <c r="BF108" i="16"/>
  <c r="BE108" i="16"/>
  <c r="BI107" i="16"/>
  <c r="BH107" i="16"/>
  <c r="BG107" i="16"/>
  <c r="BF107" i="16"/>
  <c r="BE107" i="16"/>
  <c r="J92" i="16"/>
  <c r="J91" i="16"/>
  <c r="F91" i="16"/>
  <c r="F89" i="16"/>
  <c r="E87" i="16"/>
  <c r="E85" i="16"/>
  <c r="J39" i="16"/>
  <c r="J38" i="16"/>
  <c r="J37" i="16"/>
  <c r="J24" i="16"/>
  <c r="E24" i="16"/>
  <c r="J130" i="16" s="1"/>
  <c r="J23" i="16"/>
  <c r="J18" i="16"/>
  <c r="E18" i="16"/>
  <c r="F130" i="16" s="1"/>
  <c r="J17" i="16"/>
  <c r="J12" i="16"/>
  <c r="J89" i="16" s="1"/>
  <c r="E7" i="16"/>
  <c r="BK155" i="15"/>
  <c r="BK154" i="15" s="1"/>
  <c r="J154" i="15" s="1"/>
  <c r="J104" i="15" s="1"/>
  <c r="BI155" i="15"/>
  <c r="BH155" i="15"/>
  <c r="BG155" i="15"/>
  <c r="BE155" i="15"/>
  <c r="T155" i="15"/>
  <c r="R155" i="15"/>
  <c r="R154" i="15" s="1"/>
  <c r="P155" i="15"/>
  <c r="P154" i="15" s="1"/>
  <c r="J155" i="15"/>
  <c r="BF155" i="15" s="1"/>
  <c r="T154" i="15"/>
  <c r="BK153" i="15"/>
  <c r="BI153" i="15"/>
  <c r="BH153" i="15"/>
  <c r="BG153" i="15"/>
  <c r="BE153" i="15"/>
  <c r="T153" i="15"/>
  <c r="R153" i="15"/>
  <c r="R152" i="15" s="1"/>
  <c r="P153" i="15"/>
  <c r="P152" i="15" s="1"/>
  <c r="J153" i="15"/>
  <c r="BF153" i="15" s="1"/>
  <c r="BK152" i="15"/>
  <c r="J152" i="15" s="1"/>
  <c r="J103" i="15" s="1"/>
  <c r="T152" i="15"/>
  <c r="BK151" i="15"/>
  <c r="BI151" i="15"/>
  <c r="BH151" i="15"/>
  <c r="BG151" i="15"/>
  <c r="BF151" i="15"/>
  <c r="BE151" i="15"/>
  <c r="T151" i="15"/>
  <c r="R151" i="15"/>
  <c r="P151" i="15"/>
  <c r="J151" i="15"/>
  <c r="BK150" i="15"/>
  <c r="BI150" i="15"/>
  <c r="BH150" i="15"/>
  <c r="BG150" i="15"/>
  <c r="BE150" i="15"/>
  <c r="T150" i="15"/>
  <c r="R150" i="15"/>
  <c r="P150" i="15"/>
  <c r="J150" i="15"/>
  <c r="BF150" i="15" s="1"/>
  <c r="BK149" i="15"/>
  <c r="BK148" i="15" s="1"/>
  <c r="J148" i="15" s="1"/>
  <c r="J102" i="15" s="1"/>
  <c r="BI149" i="15"/>
  <c r="BH149" i="15"/>
  <c r="BG149" i="15"/>
  <c r="F37" i="15" s="1"/>
  <c r="BB108" i="1" s="1"/>
  <c r="BE149" i="15"/>
  <c r="T149" i="15"/>
  <c r="T148" i="15" s="1"/>
  <c r="R149" i="15"/>
  <c r="P149" i="15"/>
  <c r="J149" i="15"/>
  <c r="BF149" i="15" s="1"/>
  <c r="BK147" i="15"/>
  <c r="BI147" i="15"/>
  <c r="BH147" i="15"/>
  <c r="BG147" i="15"/>
  <c r="BE147" i="15"/>
  <c r="T147" i="15"/>
  <c r="T146" i="15" s="1"/>
  <c r="R147" i="15"/>
  <c r="R146" i="15" s="1"/>
  <c r="P147" i="15"/>
  <c r="P146" i="15" s="1"/>
  <c r="J147" i="15"/>
  <c r="BF147" i="15" s="1"/>
  <c r="BK146" i="15"/>
  <c r="J146" i="15" s="1"/>
  <c r="J101" i="15" s="1"/>
  <c r="BK145" i="15"/>
  <c r="BI145" i="15"/>
  <c r="BH145" i="15"/>
  <c r="BG145" i="15"/>
  <c r="BE145" i="15"/>
  <c r="T145" i="15"/>
  <c r="R145" i="15"/>
  <c r="P145" i="15"/>
  <c r="J145" i="15"/>
  <c r="BF145" i="15" s="1"/>
  <c r="BK144" i="15"/>
  <c r="BI144" i="15"/>
  <c r="BH144" i="15"/>
  <c r="BG144" i="15"/>
  <c r="BF144" i="15"/>
  <c r="BE144" i="15"/>
  <c r="T144" i="15"/>
  <c r="R144" i="15"/>
  <c r="P144" i="15"/>
  <c r="P139" i="15" s="1"/>
  <c r="J144" i="15"/>
  <c r="BK143" i="15"/>
  <c r="BI143" i="15"/>
  <c r="BH143" i="15"/>
  <c r="BG143" i="15"/>
  <c r="BF143" i="15"/>
  <c r="BE143" i="15"/>
  <c r="T143" i="15"/>
  <c r="R143" i="15"/>
  <c r="P143" i="15"/>
  <c r="J143" i="15"/>
  <c r="BK142" i="15"/>
  <c r="BI142" i="15"/>
  <c r="BH142" i="15"/>
  <c r="BG142" i="15"/>
  <c r="BE142" i="15"/>
  <c r="T142" i="15"/>
  <c r="R142" i="15"/>
  <c r="R139" i="15" s="1"/>
  <c r="P142" i="15"/>
  <c r="J142" i="15"/>
  <c r="BF142" i="15" s="1"/>
  <c r="BK141" i="15"/>
  <c r="BI141" i="15"/>
  <c r="BH141" i="15"/>
  <c r="BG141" i="15"/>
  <c r="BE141" i="15"/>
  <c r="T141" i="15"/>
  <c r="R141" i="15"/>
  <c r="P141" i="15"/>
  <c r="J141" i="15"/>
  <c r="BF141" i="15" s="1"/>
  <c r="BK140" i="15"/>
  <c r="BI140" i="15"/>
  <c r="BH140" i="15"/>
  <c r="BG140" i="15"/>
  <c r="BE140" i="15"/>
  <c r="T140" i="15"/>
  <c r="R140" i="15"/>
  <c r="P140" i="15"/>
  <c r="J140" i="15"/>
  <c r="BF140" i="15" s="1"/>
  <c r="BK138" i="15"/>
  <c r="BK137" i="15" s="1"/>
  <c r="BI138" i="15"/>
  <c r="BH138" i="15"/>
  <c r="BG138" i="15"/>
  <c r="BF138" i="15"/>
  <c r="BE138" i="15"/>
  <c r="T138" i="15"/>
  <c r="T137" i="15" s="1"/>
  <c r="R138" i="15"/>
  <c r="R137" i="15" s="1"/>
  <c r="R136" i="15" s="1"/>
  <c r="P138" i="15"/>
  <c r="P137" i="15" s="1"/>
  <c r="J138" i="15"/>
  <c r="J130" i="15"/>
  <c r="F130" i="15"/>
  <c r="F128" i="15"/>
  <c r="E126" i="15"/>
  <c r="BI113" i="15"/>
  <c r="BH113" i="15"/>
  <c r="BG113" i="15"/>
  <c r="BE113" i="15"/>
  <c r="BI112" i="15"/>
  <c r="BH112" i="15"/>
  <c r="BG112" i="15"/>
  <c r="BF112" i="15"/>
  <c r="BE112" i="15"/>
  <c r="BI111" i="15"/>
  <c r="BH111" i="15"/>
  <c r="BG111" i="15"/>
  <c r="BF111" i="15"/>
  <c r="BE111" i="15"/>
  <c r="BI110" i="15"/>
  <c r="BH110" i="15"/>
  <c r="BG110" i="15"/>
  <c r="BF110" i="15"/>
  <c r="BE110" i="15"/>
  <c r="BI109" i="15"/>
  <c r="BH109" i="15"/>
  <c r="BG109" i="15"/>
  <c r="BF109" i="15"/>
  <c r="BE109" i="15"/>
  <c r="BI108" i="15"/>
  <c r="BH108" i="15"/>
  <c r="BG108" i="15"/>
  <c r="BF108" i="15"/>
  <c r="BE108" i="15"/>
  <c r="J91" i="15"/>
  <c r="F91" i="15"/>
  <c r="F89" i="15"/>
  <c r="E87" i="15"/>
  <c r="J39" i="15"/>
  <c r="J38" i="15"/>
  <c r="AY108" i="1" s="1"/>
  <c r="J37" i="15"/>
  <c r="AX108" i="1" s="1"/>
  <c r="J24" i="15"/>
  <c r="E24" i="15"/>
  <c r="J131" i="15" s="1"/>
  <c r="J23" i="15"/>
  <c r="J18" i="15"/>
  <c r="E18" i="15"/>
  <c r="F92" i="15" s="1"/>
  <c r="J17" i="15"/>
  <c r="J12" i="15"/>
  <c r="J128" i="15" s="1"/>
  <c r="E7" i="15"/>
  <c r="E85" i="15" s="1"/>
  <c r="BK159" i="14"/>
  <c r="BI159" i="14"/>
  <c r="BH159" i="14"/>
  <c r="BG159" i="14"/>
  <c r="BE159" i="14"/>
  <c r="T159" i="14"/>
  <c r="R159" i="14"/>
  <c r="P159" i="14"/>
  <c r="J159" i="14"/>
  <c r="BF159" i="14" s="1"/>
  <c r="BK158" i="14"/>
  <c r="BI158" i="14"/>
  <c r="BH158" i="14"/>
  <c r="BG158" i="14"/>
  <c r="BF158" i="14"/>
  <c r="BE158" i="14"/>
  <c r="T158" i="14"/>
  <c r="R158" i="14"/>
  <c r="P158" i="14"/>
  <c r="J158" i="14"/>
  <c r="BK157" i="14"/>
  <c r="BI157" i="14"/>
  <c r="BH157" i="14"/>
  <c r="BG157" i="14"/>
  <c r="BE157" i="14"/>
  <c r="T157" i="14"/>
  <c r="R157" i="14"/>
  <c r="P157" i="14"/>
  <c r="J157" i="14"/>
  <c r="BF157" i="14" s="1"/>
  <c r="BK155" i="14"/>
  <c r="BI155" i="14"/>
  <c r="BH155" i="14"/>
  <c r="BG155" i="14"/>
  <c r="BE155" i="14"/>
  <c r="T155" i="14"/>
  <c r="R155" i="14"/>
  <c r="P155" i="14"/>
  <c r="J155" i="14"/>
  <c r="BF155" i="14" s="1"/>
  <c r="BK154" i="14"/>
  <c r="BI154" i="14"/>
  <c r="BH154" i="14"/>
  <c r="BG154" i="14"/>
  <c r="BF154" i="14"/>
  <c r="BE154" i="14"/>
  <c r="T154" i="14"/>
  <c r="R154" i="14"/>
  <c r="P154" i="14"/>
  <c r="J154" i="14"/>
  <c r="BK152" i="14"/>
  <c r="BI152" i="14"/>
  <c r="BH152" i="14"/>
  <c r="BG152" i="14"/>
  <c r="BE152" i="14"/>
  <c r="T152" i="14"/>
  <c r="R152" i="14"/>
  <c r="P152" i="14"/>
  <c r="J152" i="14"/>
  <c r="BF152" i="14" s="1"/>
  <c r="BK150" i="14"/>
  <c r="BI150" i="14"/>
  <c r="BH150" i="14"/>
  <c r="BG150" i="14"/>
  <c r="BF150" i="14"/>
  <c r="BE150" i="14"/>
  <c r="T150" i="14"/>
  <c r="R150" i="14"/>
  <c r="P150" i="14"/>
  <c r="J150" i="14"/>
  <c r="BK149" i="14"/>
  <c r="BI149" i="14"/>
  <c r="BH149" i="14"/>
  <c r="BG149" i="14"/>
  <c r="BE149" i="14"/>
  <c r="T149" i="14"/>
  <c r="R149" i="14"/>
  <c r="R146" i="14" s="1"/>
  <c r="P149" i="14"/>
  <c r="J149" i="14"/>
  <c r="BF149" i="14" s="1"/>
  <c r="BK147" i="14"/>
  <c r="BI147" i="14"/>
  <c r="BH147" i="14"/>
  <c r="BG147" i="14"/>
  <c r="BE147" i="14"/>
  <c r="T147" i="14"/>
  <c r="T146" i="14" s="1"/>
  <c r="R147" i="14"/>
  <c r="P147" i="14"/>
  <c r="P146" i="14" s="1"/>
  <c r="J147" i="14"/>
  <c r="BF147" i="14" s="1"/>
  <c r="BK144" i="14"/>
  <c r="BI144" i="14"/>
  <c r="BH144" i="14"/>
  <c r="BG144" i="14"/>
  <c r="BE144" i="14"/>
  <c r="T144" i="14"/>
  <c r="T137" i="14" s="1"/>
  <c r="R144" i="14"/>
  <c r="R137" i="14" s="1"/>
  <c r="P144" i="14"/>
  <c r="J144" i="14"/>
  <c r="BF144" i="14" s="1"/>
  <c r="BK140" i="14"/>
  <c r="BI140" i="14"/>
  <c r="BH140" i="14"/>
  <c r="BG140" i="14"/>
  <c r="BE140" i="14"/>
  <c r="T140" i="14"/>
  <c r="R140" i="14"/>
  <c r="P140" i="14"/>
  <c r="J140" i="14"/>
  <c r="BF140" i="14" s="1"/>
  <c r="BK138" i="14"/>
  <c r="BI138" i="14"/>
  <c r="BH138" i="14"/>
  <c r="BG138" i="14"/>
  <c r="BE138" i="14"/>
  <c r="T138" i="14"/>
  <c r="R138" i="14"/>
  <c r="P138" i="14"/>
  <c r="J138" i="14"/>
  <c r="BF138" i="14" s="1"/>
  <c r="P137" i="14"/>
  <c r="BK135" i="14"/>
  <c r="BI135" i="14"/>
  <c r="BH135" i="14"/>
  <c r="BG135" i="14"/>
  <c r="BE135" i="14"/>
  <c r="T135" i="14"/>
  <c r="R135" i="14"/>
  <c r="P135" i="14"/>
  <c r="J135" i="14"/>
  <c r="BF135" i="14" s="1"/>
  <c r="BK133" i="14"/>
  <c r="BI133" i="14"/>
  <c r="BH133" i="14"/>
  <c r="BG133" i="14"/>
  <c r="BE133" i="14"/>
  <c r="T133" i="14"/>
  <c r="R133" i="14"/>
  <c r="P133" i="14"/>
  <c r="J133" i="14"/>
  <c r="BF133" i="14" s="1"/>
  <c r="T132" i="14"/>
  <c r="R132" i="14"/>
  <c r="R131" i="14" s="1"/>
  <c r="R130" i="14" s="1"/>
  <c r="P132" i="14"/>
  <c r="J126" i="14"/>
  <c r="F126" i="14"/>
  <c r="F124" i="14"/>
  <c r="E122" i="14"/>
  <c r="E120" i="14"/>
  <c r="BI109" i="14"/>
  <c r="BH109" i="14"/>
  <c r="BG109" i="14"/>
  <c r="BE109" i="14"/>
  <c r="BI108" i="14"/>
  <c r="BH108" i="14"/>
  <c r="BG108" i="14"/>
  <c r="BF108" i="14"/>
  <c r="BE108" i="14"/>
  <c r="BI107" i="14"/>
  <c r="BH107" i="14"/>
  <c r="BG107" i="14"/>
  <c r="BF107" i="14"/>
  <c r="BE107" i="14"/>
  <c r="BI106" i="14"/>
  <c r="BH106" i="14"/>
  <c r="BG106" i="14"/>
  <c r="BF106" i="14"/>
  <c r="BE106" i="14"/>
  <c r="BI105" i="14"/>
  <c r="BH105" i="14"/>
  <c r="BG105" i="14"/>
  <c r="BF105" i="14"/>
  <c r="BE105" i="14"/>
  <c r="BI104" i="14"/>
  <c r="BH104" i="14"/>
  <c r="BG104" i="14"/>
  <c r="BF104" i="14"/>
  <c r="BE104" i="14"/>
  <c r="J91" i="14"/>
  <c r="F91" i="14"/>
  <c r="F89" i="14"/>
  <c r="E87" i="14"/>
  <c r="E85" i="14"/>
  <c r="J39" i="14"/>
  <c r="J38" i="14"/>
  <c r="J37" i="14"/>
  <c r="J24" i="14"/>
  <c r="E24" i="14"/>
  <c r="J92" i="14" s="1"/>
  <c r="J23" i="14"/>
  <c r="J18" i="14"/>
  <c r="E18" i="14"/>
  <c r="F92" i="14" s="1"/>
  <c r="J17" i="14"/>
  <c r="J12" i="14"/>
  <c r="J124" i="14" s="1"/>
  <c r="E7" i="14"/>
  <c r="BK152" i="13"/>
  <c r="BI152" i="13"/>
  <c r="BH152" i="13"/>
  <c r="BG152" i="13"/>
  <c r="BE152" i="13"/>
  <c r="T152" i="13"/>
  <c r="R152" i="13"/>
  <c r="R151" i="13" s="1"/>
  <c r="P152" i="13"/>
  <c r="P151" i="13" s="1"/>
  <c r="J152" i="13"/>
  <c r="BF152" i="13" s="1"/>
  <c r="BK151" i="13"/>
  <c r="J151" i="13" s="1"/>
  <c r="J100" i="13" s="1"/>
  <c r="T151" i="13"/>
  <c r="BK149" i="13"/>
  <c r="BI149" i="13"/>
  <c r="BH149" i="13"/>
  <c r="BG149" i="13"/>
  <c r="BE149" i="13"/>
  <c r="T149" i="13"/>
  <c r="R149" i="13"/>
  <c r="P149" i="13"/>
  <c r="J149" i="13"/>
  <c r="BF149" i="13" s="1"/>
  <c r="BK148" i="13"/>
  <c r="BI148" i="13"/>
  <c r="BH148" i="13"/>
  <c r="BG148" i="13"/>
  <c r="BE148" i="13"/>
  <c r="T148" i="13"/>
  <c r="R148" i="13"/>
  <c r="P148" i="13"/>
  <c r="J148" i="13"/>
  <c r="BF148" i="13" s="1"/>
  <c r="BK146" i="13"/>
  <c r="BI146" i="13"/>
  <c r="BH146" i="13"/>
  <c r="BG146" i="13"/>
  <c r="BE146" i="13"/>
  <c r="T146" i="13"/>
  <c r="R146" i="13"/>
  <c r="P146" i="13"/>
  <c r="J146" i="13"/>
  <c r="BF146" i="13" s="1"/>
  <c r="BK144" i="13"/>
  <c r="BK143" i="13" s="1"/>
  <c r="J143" i="13" s="1"/>
  <c r="J99" i="13" s="1"/>
  <c r="BI144" i="13"/>
  <c r="BH144" i="13"/>
  <c r="BG144" i="13"/>
  <c r="BE144" i="13"/>
  <c r="T144" i="13"/>
  <c r="R144" i="13"/>
  <c r="P144" i="13"/>
  <c r="J144" i="13"/>
  <c r="BF144" i="13" s="1"/>
  <c r="T143" i="13"/>
  <c r="R143" i="13"/>
  <c r="P143" i="13"/>
  <c r="BK142" i="13"/>
  <c r="BI142" i="13"/>
  <c r="BH142" i="13"/>
  <c r="BG142" i="13"/>
  <c r="BE142" i="13"/>
  <c r="T142" i="13"/>
  <c r="R142" i="13"/>
  <c r="P142" i="13"/>
  <c r="J142" i="13"/>
  <c r="BF142" i="13" s="1"/>
  <c r="BK140" i="13"/>
  <c r="BI140" i="13"/>
  <c r="BH140" i="13"/>
  <c r="BG140" i="13"/>
  <c r="BE140" i="13"/>
  <c r="T140" i="13"/>
  <c r="R140" i="13"/>
  <c r="P140" i="13"/>
  <c r="P132" i="13" s="1"/>
  <c r="P131" i="13" s="1"/>
  <c r="P130" i="13" s="1"/>
  <c r="AU106" i="1" s="1"/>
  <c r="J140" i="13"/>
  <c r="BF140" i="13" s="1"/>
  <c r="BK138" i="13"/>
  <c r="BI138" i="13"/>
  <c r="BH138" i="13"/>
  <c r="BG138" i="13"/>
  <c r="BE138" i="13"/>
  <c r="T138" i="13"/>
  <c r="R138" i="13"/>
  <c r="P138" i="13"/>
  <c r="J138" i="13"/>
  <c r="BF138" i="13" s="1"/>
  <c r="BK136" i="13"/>
  <c r="BI136" i="13"/>
  <c r="BH136" i="13"/>
  <c r="BG136" i="13"/>
  <c r="BE136" i="13"/>
  <c r="T136" i="13"/>
  <c r="R136" i="13"/>
  <c r="P136" i="13"/>
  <c r="J136" i="13"/>
  <c r="BF136" i="13" s="1"/>
  <c r="BK135" i="13"/>
  <c r="BI135" i="13"/>
  <c r="BH135" i="13"/>
  <c r="BG135" i="13"/>
  <c r="BE135" i="13"/>
  <c r="T135" i="13"/>
  <c r="T132" i="13" s="1"/>
  <c r="T131" i="13" s="1"/>
  <c r="T130" i="13" s="1"/>
  <c r="R135" i="13"/>
  <c r="R132" i="13" s="1"/>
  <c r="R131" i="13" s="1"/>
  <c r="R130" i="13" s="1"/>
  <c r="P135" i="13"/>
  <c r="J135" i="13"/>
  <c r="BF135" i="13" s="1"/>
  <c r="BK133" i="13"/>
  <c r="BI133" i="13"/>
  <c r="BH133" i="13"/>
  <c r="BG133" i="13"/>
  <c r="BE133" i="13"/>
  <c r="T133" i="13"/>
  <c r="R133" i="13"/>
  <c r="P133" i="13"/>
  <c r="J133" i="13"/>
  <c r="BF133" i="13" s="1"/>
  <c r="J127" i="13"/>
  <c r="F127" i="13"/>
  <c r="J126" i="13"/>
  <c r="F126" i="13"/>
  <c r="F124" i="13"/>
  <c r="E122" i="13"/>
  <c r="E120" i="13"/>
  <c r="BI109" i="13"/>
  <c r="BH109" i="13"/>
  <c r="BG109" i="13"/>
  <c r="BE109" i="13"/>
  <c r="BI108" i="13"/>
  <c r="BH108" i="13"/>
  <c r="BG108" i="13"/>
  <c r="BF108" i="13"/>
  <c r="BE108" i="13"/>
  <c r="BI107" i="13"/>
  <c r="BH107" i="13"/>
  <c r="BG107" i="13"/>
  <c r="BF107" i="13"/>
  <c r="BE107" i="13"/>
  <c r="BI106" i="13"/>
  <c r="BH106" i="13"/>
  <c r="BG106" i="13"/>
  <c r="BF106" i="13"/>
  <c r="BE106" i="13"/>
  <c r="BI105" i="13"/>
  <c r="BH105" i="13"/>
  <c r="BG105" i="13"/>
  <c r="BF105" i="13"/>
  <c r="BE105" i="13"/>
  <c r="BI104" i="13"/>
  <c r="BH104" i="13"/>
  <c r="BG104" i="13"/>
  <c r="BF104" i="13"/>
  <c r="BE104" i="13"/>
  <c r="J91" i="13"/>
  <c r="F91" i="13"/>
  <c r="F89" i="13"/>
  <c r="E87" i="13"/>
  <c r="E85" i="13"/>
  <c r="J39" i="13"/>
  <c r="J38" i="13"/>
  <c r="J37" i="13"/>
  <c r="J24" i="13"/>
  <c r="E24" i="13"/>
  <c r="J92" i="13" s="1"/>
  <c r="J23" i="13"/>
  <c r="J18" i="13"/>
  <c r="E18" i="13"/>
  <c r="F92" i="13" s="1"/>
  <c r="J17" i="13"/>
  <c r="J12" i="13"/>
  <c r="J89" i="13" s="1"/>
  <c r="E7" i="13"/>
  <c r="BK188" i="12"/>
  <c r="BK187" i="12" s="1"/>
  <c r="J187" i="12" s="1"/>
  <c r="J102" i="12" s="1"/>
  <c r="BI188" i="12"/>
  <c r="BH188" i="12"/>
  <c r="BG188" i="12"/>
  <c r="BE188" i="12"/>
  <c r="T188" i="12"/>
  <c r="R188" i="12"/>
  <c r="P188" i="12"/>
  <c r="J188" i="12"/>
  <c r="BF188" i="12" s="1"/>
  <c r="T187" i="12"/>
  <c r="R187" i="12"/>
  <c r="P187" i="12"/>
  <c r="BK186" i="12"/>
  <c r="BI186" i="12"/>
  <c r="BH186" i="12"/>
  <c r="BG186" i="12"/>
  <c r="BE186" i="12"/>
  <c r="T186" i="12"/>
  <c r="R186" i="12"/>
  <c r="P186" i="12"/>
  <c r="J186" i="12"/>
  <c r="BF186" i="12" s="1"/>
  <c r="BK184" i="12"/>
  <c r="BI184" i="12"/>
  <c r="BH184" i="12"/>
  <c r="BG184" i="12"/>
  <c r="BE184" i="12"/>
  <c r="T184" i="12"/>
  <c r="R184" i="12"/>
  <c r="P184" i="12"/>
  <c r="J184" i="12"/>
  <c r="BF184" i="12" s="1"/>
  <c r="BK182" i="12"/>
  <c r="BI182" i="12"/>
  <c r="BH182" i="12"/>
  <c r="BG182" i="12"/>
  <c r="BE182" i="12"/>
  <c r="T182" i="12"/>
  <c r="R182" i="12"/>
  <c r="P182" i="12"/>
  <c r="J182" i="12"/>
  <c r="BF182" i="12" s="1"/>
  <c r="BK178" i="12"/>
  <c r="BI178" i="12"/>
  <c r="BH178" i="12"/>
  <c r="BG178" i="12"/>
  <c r="BE178" i="12"/>
  <c r="T178" i="12"/>
  <c r="R178" i="12"/>
  <c r="P178" i="12"/>
  <c r="J178" i="12"/>
  <c r="BF178" i="12" s="1"/>
  <c r="BK176" i="12"/>
  <c r="BI176" i="12"/>
  <c r="BH176" i="12"/>
  <c r="BG176" i="12"/>
  <c r="BE176" i="12"/>
  <c r="T176" i="12"/>
  <c r="T173" i="12" s="1"/>
  <c r="R176" i="12"/>
  <c r="R173" i="12" s="1"/>
  <c r="P176" i="12"/>
  <c r="J176" i="12"/>
  <c r="BF176" i="12" s="1"/>
  <c r="BK174" i="12"/>
  <c r="BI174" i="12"/>
  <c r="BH174" i="12"/>
  <c r="BG174" i="12"/>
  <c r="BE174" i="12"/>
  <c r="T174" i="12"/>
  <c r="R174" i="12"/>
  <c r="P174" i="12"/>
  <c r="J174" i="12"/>
  <c r="BF174" i="12" s="1"/>
  <c r="BK172" i="12"/>
  <c r="BI172" i="12"/>
  <c r="BH172" i="12"/>
  <c r="BG172" i="12"/>
  <c r="BE172" i="12"/>
  <c r="T172" i="12"/>
  <c r="R172" i="12"/>
  <c r="P172" i="12"/>
  <c r="J172" i="12"/>
  <c r="BF172" i="12" s="1"/>
  <c r="BK171" i="12"/>
  <c r="BI171" i="12"/>
  <c r="BH171" i="12"/>
  <c r="BG171" i="12"/>
  <c r="BE171" i="12"/>
  <c r="T171" i="12"/>
  <c r="R171" i="12"/>
  <c r="P171" i="12"/>
  <c r="J171" i="12"/>
  <c r="BF171" i="12" s="1"/>
  <c r="BK170" i="12"/>
  <c r="BI170" i="12"/>
  <c r="BH170" i="12"/>
  <c r="BG170" i="12"/>
  <c r="BE170" i="12"/>
  <c r="T170" i="12"/>
  <c r="R170" i="12"/>
  <c r="P170" i="12"/>
  <c r="J170" i="12"/>
  <c r="BF170" i="12" s="1"/>
  <c r="BK168" i="12"/>
  <c r="BI168" i="12"/>
  <c r="BH168" i="12"/>
  <c r="BG168" i="12"/>
  <c r="BF168" i="12"/>
  <c r="BE168" i="12"/>
  <c r="T168" i="12"/>
  <c r="R168" i="12"/>
  <c r="P168" i="12"/>
  <c r="J168" i="12"/>
  <c r="BK167" i="12"/>
  <c r="BI167" i="12"/>
  <c r="BH167" i="12"/>
  <c r="BG167" i="12"/>
  <c r="BE167" i="12"/>
  <c r="T167" i="12"/>
  <c r="R167" i="12"/>
  <c r="P167" i="12"/>
  <c r="J167" i="12"/>
  <c r="BF167" i="12" s="1"/>
  <c r="BK165" i="12"/>
  <c r="BI165" i="12"/>
  <c r="BH165" i="12"/>
  <c r="BG165" i="12"/>
  <c r="BE165" i="12"/>
  <c r="T165" i="12"/>
  <c r="R165" i="12"/>
  <c r="P165" i="12"/>
  <c r="J165" i="12"/>
  <c r="BF165" i="12" s="1"/>
  <c r="BK163" i="12"/>
  <c r="BI163" i="12"/>
  <c r="BH163" i="12"/>
  <c r="BG163" i="12"/>
  <c r="BE163" i="12"/>
  <c r="T163" i="12"/>
  <c r="R163" i="12"/>
  <c r="P163" i="12"/>
  <c r="J163" i="12"/>
  <c r="BF163" i="12" s="1"/>
  <c r="BK162" i="12"/>
  <c r="BI162" i="12"/>
  <c r="BH162" i="12"/>
  <c r="BG162" i="12"/>
  <c r="BE162" i="12"/>
  <c r="T162" i="12"/>
  <c r="R162" i="12"/>
  <c r="P162" i="12"/>
  <c r="J162" i="12"/>
  <c r="BF162" i="12" s="1"/>
  <c r="BK161" i="12"/>
  <c r="BI161" i="12"/>
  <c r="BH161" i="12"/>
  <c r="BG161" i="12"/>
  <c r="BF161" i="12"/>
  <c r="BE161" i="12"/>
  <c r="T161" i="12"/>
  <c r="R161" i="12"/>
  <c r="P161" i="12"/>
  <c r="J161" i="12"/>
  <c r="BK159" i="12"/>
  <c r="BI159" i="12"/>
  <c r="BH159" i="12"/>
  <c r="BG159" i="12"/>
  <c r="BE159" i="12"/>
  <c r="T159" i="12"/>
  <c r="R159" i="12"/>
  <c r="P159" i="12"/>
  <c r="J159" i="12"/>
  <c r="BF159" i="12" s="1"/>
  <c r="BK157" i="12"/>
  <c r="BI157" i="12"/>
  <c r="BH157" i="12"/>
  <c r="BG157" i="12"/>
  <c r="BE157" i="12"/>
  <c r="T157" i="12"/>
  <c r="R157" i="12"/>
  <c r="P157" i="12"/>
  <c r="J157" i="12"/>
  <c r="BF157" i="12" s="1"/>
  <c r="BK155" i="12"/>
  <c r="BI155" i="12"/>
  <c r="BH155" i="12"/>
  <c r="BG155" i="12"/>
  <c r="BE155" i="12"/>
  <c r="T155" i="12"/>
  <c r="R155" i="12"/>
  <c r="P155" i="12"/>
  <c r="J155" i="12"/>
  <c r="BF155" i="12" s="1"/>
  <c r="BK153" i="12"/>
  <c r="BI153" i="12"/>
  <c r="BH153" i="12"/>
  <c r="BG153" i="12"/>
  <c r="BF153" i="12"/>
  <c r="BE153" i="12"/>
  <c r="T153" i="12"/>
  <c r="R153" i="12"/>
  <c r="P153" i="12"/>
  <c r="J153" i="12"/>
  <c r="BK152" i="12"/>
  <c r="BI152" i="12"/>
  <c r="BH152" i="12"/>
  <c r="BG152" i="12"/>
  <c r="BF152" i="12"/>
  <c r="BE152" i="12"/>
  <c r="T152" i="12"/>
  <c r="R152" i="12"/>
  <c r="P152" i="12"/>
  <c r="J152" i="12"/>
  <c r="BK151" i="12"/>
  <c r="BI151" i="12"/>
  <c r="BH151" i="12"/>
  <c r="BG151" i="12"/>
  <c r="BE151" i="12"/>
  <c r="T151" i="12"/>
  <c r="R151" i="12"/>
  <c r="P151" i="12"/>
  <c r="J151" i="12"/>
  <c r="BF151" i="12" s="1"/>
  <c r="BK150" i="12"/>
  <c r="BI150" i="12"/>
  <c r="BH150" i="12"/>
  <c r="BG150" i="12"/>
  <c r="BE150" i="12"/>
  <c r="T150" i="12"/>
  <c r="R150" i="12"/>
  <c r="P150" i="12"/>
  <c r="J150" i="12"/>
  <c r="BF150" i="12" s="1"/>
  <c r="BK149" i="12"/>
  <c r="BI149" i="12"/>
  <c r="BH149" i="12"/>
  <c r="BG149" i="12"/>
  <c r="BE149" i="12"/>
  <c r="T149" i="12"/>
  <c r="R149" i="12"/>
  <c r="P149" i="12"/>
  <c r="J149" i="12"/>
  <c r="BF149" i="12" s="1"/>
  <c r="BK148" i="12"/>
  <c r="BI148" i="12"/>
  <c r="BH148" i="12"/>
  <c r="BG148" i="12"/>
  <c r="BF148" i="12"/>
  <c r="BE148" i="12"/>
  <c r="T148" i="12"/>
  <c r="R148" i="12"/>
  <c r="P148" i="12"/>
  <c r="J148" i="12"/>
  <c r="BK147" i="12"/>
  <c r="BI147" i="12"/>
  <c r="BH147" i="12"/>
  <c r="BG147" i="12"/>
  <c r="BE147" i="12"/>
  <c r="T147" i="12"/>
  <c r="R147" i="12"/>
  <c r="P147" i="12"/>
  <c r="J147" i="12"/>
  <c r="BF147" i="12" s="1"/>
  <c r="BK146" i="12"/>
  <c r="BI146" i="12"/>
  <c r="BH146" i="12"/>
  <c r="BG146" i="12"/>
  <c r="BE146" i="12"/>
  <c r="T146" i="12"/>
  <c r="R146" i="12"/>
  <c r="P146" i="12"/>
  <c r="J146" i="12"/>
  <c r="BF146" i="12" s="1"/>
  <c r="BK144" i="12"/>
  <c r="BI144" i="12"/>
  <c r="BH144" i="12"/>
  <c r="BG144" i="12"/>
  <c r="BF144" i="12"/>
  <c r="BE144" i="12"/>
  <c r="T144" i="12"/>
  <c r="R144" i="12"/>
  <c r="P144" i="12"/>
  <c r="J144" i="12"/>
  <c r="BK140" i="12"/>
  <c r="BI140" i="12"/>
  <c r="BH140" i="12"/>
  <c r="BG140" i="12"/>
  <c r="BE140" i="12"/>
  <c r="T140" i="12"/>
  <c r="R140" i="12"/>
  <c r="P140" i="12"/>
  <c r="J140" i="12"/>
  <c r="BF140" i="12" s="1"/>
  <c r="T139" i="12"/>
  <c r="R139" i="12"/>
  <c r="P139" i="12"/>
  <c r="BK138" i="12"/>
  <c r="BK137" i="12" s="1"/>
  <c r="J137" i="12" s="1"/>
  <c r="J99" i="12" s="1"/>
  <c r="BI138" i="12"/>
  <c r="BH138" i="12"/>
  <c r="BG138" i="12"/>
  <c r="BE138" i="12"/>
  <c r="T138" i="12"/>
  <c r="R138" i="12"/>
  <c r="P138" i="12"/>
  <c r="J138" i="12"/>
  <c r="BF138" i="12" s="1"/>
  <c r="T137" i="12"/>
  <c r="R137" i="12"/>
  <c r="P137" i="12"/>
  <c r="BK135" i="12"/>
  <c r="BK134" i="12" s="1"/>
  <c r="BI135" i="12"/>
  <c r="BH135" i="12"/>
  <c r="BG135" i="12"/>
  <c r="BF135" i="12"/>
  <c r="BE135" i="12"/>
  <c r="T135" i="12"/>
  <c r="T134" i="12" s="1"/>
  <c r="R135" i="12"/>
  <c r="R134" i="12" s="1"/>
  <c r="P135" i="12"/>
  <c r="P134" i="12" s="1"/>
  <c r="J135" i="12"/>
  <c r="J129" i="12"/>
  <c r="J128" i="12"/>
  <c r="F128" i="12"/>
  <c r="F126" i="12"/>
  <c r="E124" i="12"/>
  <c r="BI111" i="12"/>
  <c r="BH111" i="12"/>
  <c r="BG111" i="12"/>
  <c r="BE111" i="12"/>
  <c r="BI110" i="12"/>
  <c r="BH110" i="12"/>
  <c r="BG110" i="12"/>
  <c r="BF110" i="12"/>
  <c r="BE110" i="12"/>
  <c r="BI109" i="12"/>
  <c r="BH109" i="12"/>
  <c r="BG109" i="12"/>
  <c r="BF109" i="12"/>
  <c r="BE109" i="12"/>
  <c r="BI108" i="12"/>
  <c r="BH108" i="12"/>
  <c r="BG108" i="12"/>
  <c r="BF108" i="12"/>
  <c r="BE108" i="12"/>
  <c r="BI107" i="12"/>
  <c r="BH107" i="12"/>
  <c r="BG107" i="12"/>
  <c r="BF107" i="12"/>
  <c r="BE107" i="12"/>
  <c r="BI106" i="12"/>
  <c r="BH106" i="12"/>
  <c r="BG106" i="12"/>
  <c r="BF106" i="12"/>
  <c r="BE106" i="12"/>
  <c r="J92" i="12"/>
  <c r="F92" i="12"/>
  <c r="J91" i="12"/>
  <c r="F91" i="12"/>
  <c r="F89" i="12"/>
  <c r="E87" i="12"/>
  <c r="J39" i="12"/>
  <c r="J38" i="12"/>
  <c r="J37" i="12"/>
  <c r="J24" i="12"/>
  <c r="E24" i="12"/>
  <c r="J23" i="12"/>
  <c r="J18" i="12"/>
  <c r="E18" i="12"/>
  <c r="F129" i="12" s="1"/>
  <c r="J17" i="12"/>
  <c r="J12" i="12"/>
  <c r="J89" i="12" s="1"/>
  <c r="E7" i="12"/>
  <c r="BK235" i="11"/>
  <c r="BK234" i="11" s="1"/>
  <c r="J234" i="11" s="1"/>
  <c r="J103" i="11" s="1"/>
  <c r="BI235" i="11"/>
  <c r="BH235" i="11"/>
  <c r="BG235" i="11"/>
  <c r="BE235" i="11"/>
  <c r="T235" i="11"/>
  <c r="T234" i="11" s="1"/>
  <c r="R235" i="11"/>
  <c r="R234" i="11" s="1"/>
  <c r="P235" i="11"/>
  <c r="P234" i="11" s="1"/>
  <c r="J235" i="11"/>
  <c r="BF235" i="11" s="1"/>
  <c r="BK232" i="11"/>
  <c r="BI232" i="11"/>
  <c r="BH232" i="11"/>
  <c r="BG232" i="11"/>
  <c r="BE232" i="11"/>
  <c r="T232" i="11"/>
  <c r="R232" i="11"/>
  <c r="P232" i="11"/>
  <c r="J232" i="11"/>
  <c r="BF232" i="11" s="1"/>
  <c r="BK231" i="11"/>
  <c r="BI231" i="11"/>
  <c r="BH231" i="11"/>
  <c r="BG231" i="11"/>
  <c r="BE231" i="11"/>
  <c r="T231" i="11"/>
  <c r="R231" i="11"/>
  <c r="P231" i="11"/>
  <c r="J231" i="11"/>
  <c r="BF231" i="11" s="1"/>
  <c r="BK230" i="11"/>
  <c r="BI230" i="11"/>
  <c r="BH230" i="11"/>
  <c r="BG230" i="11"/>
  <c r="BE230" i="11"/>
  <c r="T230" i="11"/>
  <c r="R230" i="11"/>
  <c r="P230" i="11"/>
  <c r="BF230" i="11"/>
  <c r="BK229" i="11"/>
  <c r="BI229" i="11"/>
  <c r="BH229" i="11"/>
  <c r="BG229" i="11"/>
  <c r="BF229" i="11"/>
  <c r="BE229" i="11"/>
  <c r="T229" i="11"/>
  <c r="R229" i="11"/>
  <c r="P229" i="11"/>
  <c r="J229" i="11"/>
  <c r="BK228" i="11"/>
  <c r="BI228" i="11"/>
  <c r="BH228" i="11"/>
  <c r="BG228" i="11"/>
  <c r="BE228" i="11"/>
  <c r="T228" i="11"/>
  <c r="R228" i="11"/>
  <c r="P228" i="11"/>
  <c r="J228" i="11"/>
  <c r="BF228" i="11" s="1"/>
  <c r="BK227" i="11"/>
  <c r="BI227" i="11"/>
  <c r="BH227" i="11"/>
  <c r="BG227" i="11"/>
  <c r="BE227" i="11"/>
  <c r="T227" i="11"/>
  <c r="R227" i="11"/>
  <c r="P227" i="11"/>
  <c r="J227" i="11"/>
  <c r="BF227" i="11" s="1"/>
  <c r="BK226" i="11"/>
  <c r="BI226" i="11"/>
  <c r="BH226" i="11"/>
  <c r="BG226" i="11"/>
  <c r="BE226" i="11"/>
  <c r="T226" i="11"/>
  <c r="R226" i="11"/>
  <c r="P226" i="11"/>
  <c r="J226" i="11"/>
  <c r="BF226" i="11" s="1"/>
  <c r="BK225" i="11"/>
  <c r="BI225" i="11"/>
  <c r="BH225" i="11"/>
  <c r="BG225" i="11"/>
  <c r="BE225" i="11"/>
  <c r="T225" i="11"/>
  <c r="R225" i="11"/>
  <c r="P225" i="11"/>
  <c r="J225" i="11"/>
  <c r="BF225" i="11" s="1"/>
  <c r="BK223" i="11"/>
  <c r="BI223" i="11"/>
  <c r="BH223" i="11"/>
  <c r="BG223" i="11"/>
  <c r="BE223" i="11"/>
  <c r="T223" i="11"/>
  <c r="R223" i="11"/>
  <c r="P223" i="11"/>
  <c r="J223" i="11"/>
  <c r="BF223" i="11" s="1"/>
  <c r="BK222" i="11"/>
  <c r="BI222" i="11"/>
  <c r="BH222" i="11"/>
  <c r="BG222" i="11"/>
  <c r="BE222" i="11"/>
  <c r="T222" i="11"/>
  <c r="R222" i="11"/>
  <c r="P222" i="11"/>
  <c r="J222" i="11"/>
  <c r="BF222" i="11" s="1"/>
  <c r="BK221" i="11"/>
  <c r="BI221" i="11"/>
  <c r="BH221" i="11"/>
  <c r="BG221" i="11"/>
  <c r="BE221" i="11"/>
  <c r="T221" i="11"/>
  <c r="R221" i="11"/>
  <c r="P221" i="11"/>
  <c r="J221" i="11"/>
  <c r="BF221" i="11" s="1"/>
  <c r="BK220" i="11"/>
  <c r="BI220" i="11"/>
  <c r="BH220" i="11"/>
  <c r="BG220" i="11"/>
  <c r="BE220" i="11"/>
  <c r="T220" i="11"/>
  <c r="R220" i="11"/>
  <c r="P220" i="11"/>
  <c r="J220" i="11"/>
  <c r="BF220" i="11" s="1"/>
  <c r="BK219" i="11"/>
  <c r="BI219" i="11"/>
  <c r="BH219" i="11"/>
  <c r="BG219" i="11"/>
  <c r="BE219" i="11"/>
  <c r="T219" i="11"/>
  <c r="R219" i="11"/>
  <c r="P219" i="11"/>
  <c r="J219" i="11"/>
  <c r="BF219" i="11" s="1"/>
  <c r="BK218" i="11"/>
  <c r="BI218" i="11"/>
  <c r="BH218" i="11"/>
  <c r="BG218" i="11"/>
  <c r="BE218" i="11"/>
  <c r="T218" i="11"/>
  <c r="R218" i="11"/>
  <c r="P218" i="11"/>
  <c r="J218" i="11"/>
  <c r="BF218" i="11" s="1"/>
  <c r="BK216" i="11"/>
  <c r="BI216" i="11"/>
  <c r="BH216" i="11"/>
  <c r="BG216" i="11"/>
  <c r="BE216" i="11"/>
  <c r="T216" i="11"/>
  <c r="R216" i="11"/>
  <c r="P216" i="11"/>
  <c r="J216" i="11"/>
  <c r="BF216" i="11" s="1"/>
  <c r="BK215" i="11"/>
  <c r="BI215" i="11"/>
  <c r="BH215" i="11"/>
  <c r="BG215" i="11"/>
  <c r="BF215" i="11"/>
  <c r="BE215" i="11"/>
  <c r="T215" i="11"/>
  <c r="R215" i="11"/>
  <c r="P215" i="11"/>
  <c r="J215" i="11"/>
  <c r="BK214" i="11"/>
  <c r="BI214" i="11"/>
  <c r="BH214" i="11"/>
  <c r="BG214" i="11"/>
  <c r="BE214" i="11"/>
  <c r="T214" i="11"/>
  <c r="R214" i="11"/>
  <c r="P214" i="11"/>
  <c r="J214" i="11"/>
  <c r="BF214" i="11" s="1"/>
  <c r="BK213" i="11"/>
  <c r="BI213" i="11"/>
  <c r="BH213" i="11"/>
  <c r="BG213" i="11"/>
  <c r="BE213" i="11"/>
  <c r="T213" i="11"/>
  <c r="R213" i="11"/>
  <c r="R208" i="11" s="1"/>
  <c r="P213" i="11"/>
  <c r="J213" i="11"/>
  <c r="BF213" i="11" s="1"/>
  <c r="BK211" i="11"/>
  <c r="BI211" i="11"/>
  <c r="BH211" i="11"/>
  <c r="BG211" i="11"/>
  <c r="BE211" i="11"/>
  <c r="T211" i="11"/>
  <c r="R211" i="11"/>
  <c r="P211" i="11"/>
  <c r="J211" i="11"/>
  <c r="BF211" i="11" s="1"/>
  <c r="BK209" i="11"/>
  <c r="BI209" i="11"/>
  <c r="BH209" i="11"/>
  <c r="BG209" i="11"/>
  <c r="BE209" i="11"/>
  <c r="T209" i="11"/>
  <c r="R209" i="11"/>
  <c r="P209" i="11"/>
  <c r="J209" i="11"/>
  <c r="BF209" i="11" s="1"/>
  <c r="T208" i="11"/>
  <c r="BK206" i="11"/>
  <c r="BK205" i="11" s="1"/>
  <c r="J205" i="11" s="1"/>
  <c r="J101" i="11" s="1"/>
  <c r="BI206" i="11"/>
  <c r="BH206" i="11"/>
  <c r="BG206" i="11"/>
  <c r="BF206" i="11"/>
  <c r="BE206" i="11"/>
  <c r="T206" i="11"/>
  <c r="R206" i="11"/>
  <c r="P206" i="11"/>
  <c r="J206" i="11"/>
  <c r="T205" i="11"/>
  <c r="R205" i="11"/>
  <c r="P205" i="11"/>
  <c r="BK203" i="11"/>
  <c r="BI203" i="11"/>
  <c r="BH203" i="11"/>
  <c r="BG203" i="11"/>
  <c r="BF203" i="11"/>
  <c r="BE203" i="11"/>
  <c r="T203" i="11"/>
  <c r="R203" i="11"/>
  <c r="P203" i="11"/>
  <c r="J203" i="11"/>
  <c r="BK201" i="11"/>
  <c r="BI201" i="11"/>
  <c r="BH201" i="11"/>
  <c r="BG201" i="11"/>
  <c r="BE201" i="11"/>
  <c r="T201" i="11"/>
  <c r="R201" i="11"/>
  <c r="P201" i="11"/>
  <c r="J201" i="11"/>
  <c r="BF201" i="11" s="1"/>
  <c r="BK199" i="11"/>
  <c r="BI199" i="11"/>
  <c r="BH199" i="11"/>
  <c r="BG199" i="11"/>
  <c r="BE199" i="11"/>
  <c r="T199" i="11"/>
  <c r="R199" i="11"/>
  <c r="P199" i="11"/>
  <c r="J199" i="11"/>
  <c r="BF199" i="11" s="1"/>
  <c r="BK195" i="11"/>
  <c r="BI195" i="11"/>
  <c r="BH195" i="11"/>
  <c r="BG195" i="11"/>
  <c r="BE195" i="11"/>
  <c r="T195" i="11"/>
  <c r="R195" i="11"/>
  <c r="P195" i="11"/>
  <c r="J195" i="11"/>
  <c r="BF195" i="11" s="1"/>
  <c r="BK193" i="11"/>
  <c r="BI193" i="11"/>
  <c r="BH193" i="11"/>
  <c r="BG193" i="11"/>
  <c r="BE193" i="11"/>
  <c r="T193" i="11"/>
  <c r="R193" i="11"/>
  <c r="R190" i="11" s="1"/>
  <c r="P193" i="11"/>
  <c r="J193" i="11"/>
  <c r="BF193" i="11" s="1"/>
  <c r="BK191" i="11"/>
  <c r="BI191" i="11"/>
  <c r="BH191" i="11"/>
  <c r="BG191" i="11"/>
  <c r="BE191" i="11"/>
  <c r="T191" i="11"/>
  <c r="T190" i="11" s="1"/>
  <c r="R191" i="11"/>
  <c r="P191" i="11"/>
  <c r="P190" i="11" s="1"/>
  <c r="J191" i="11"/>
  <c r="BF191" i="11" s="1"/>
  <c r="BK188" i="11"/>
  <c r="BI188" i="11"/>
  <c r="BH188" i="11"/>
  <c r="BG188" i="11"/>
  <c r="BE188" i="11"/>
  <c r="T188" i="11"/>
  <c r="R188" i="11"/>
  <c r="P188" i="11"/>
  <c r="J188" i="11"/>
  <c r="BF188" i="11" s="1"/>
  <c r="BK186" i="11"/>
  <c r="BI186" i="11"/>
  <c r="BH186" i="11"/>
  <c r="BG186" i="11"/>
  <c r="BE186" i="11"/>
  <c r="T186" i="11"/>
  <c r="R186" i="11"/>
  <c r="P186" i="11"/>
  <c r="J186" i="11"/>
  <c r="BF186" i="11" s="1"/>
  <c r="BK185" i="11"/>
  <c r="BI185" i="11"/>
  <c r="BH185" i="11"/>
  <c r="BG185" i="11"/>
  <c r="BE185" i="11"/>
  <c r="T185" i="11"/>
  <c r="R185" i="11"/>
  <c r="P185" i="11"/>
  <c r="J185" i="11"/>
  <c r="BF185" i="11" s="1"/>
  <c r="BK184" i="11"/>
  <c r="BI184" i="11"/>
  <c r="BH184" i="11"/>
  <c r="BG184" i="11"/>
  <c r="BF184" i="11"/>
  <c r="BE184" i="11"/>
  <c r="T184" i="11"/>
  <c r="T177" i="11" s="1"/>
  <c r="R184" i="11"/>
  <c r="P184" i="11"/>
  <c r="J184" i="11"/>
  <c r="BK183" i="11"/>
  <c r="BI183" i="11"/>
  <c r="BH183" i="11"/>
  <c r="BG183" i="11"/>
  <c r="BE183" i="11"/>
  <c r="T183" i="11"/>
  <c r="R183" i="11"/>
  <c r="P183" i="11"/>
  <c r="J183" i="11"/>
  <c r="BF183" i="11" s="1"/>
  <c r="BK182" i="11"/>
  <c r="BI182" i="11"/>
  <c r="BH182" i="11"/>
  <c r="BG182" i="11"/>
  <c r="BE182" i="11"/>
  <c r="T182" i="11"/>
  <c r="R182" i="11"/>
  <c r="P182" i="11"/>
  <c r="J182" i="11"/>
  <c r="BF182" i="11" s="1"/>
  <c r="BK180" i="11"/>
  <c r="BI180" i="11"/>
  <c r="BH180" i="11"/>
  <c r="BG180" i="11"/>
  <c r="BE180" i="11"/>
  <c r="T180" i="11"/>
  <c r="R180" i="11"/>
  <c r="P180" i="11"/>
  <c r="J180" i="11"/>
  <c r="BF180" i="11" s="1"/>
  <c r="BK178" i="11"/>
  <c r="BI178" i="11"/>
  <c r="BH178" i="11"/>
  <c r="BG178" i="11"/>
  <c r="BE178" i="11"/>
  <c r="T178" i="11"/>
  <c r="R178" i="11"/>
  <c r="R177" i="11" s="1"/>
  <c r="P178" i="11"/>
  <c r="P177" i="11" s="1"/>
  <c r="J178" i="11"/>
  <c r="BF178" i="11" s="1"/>
  <c r="BK172" i="11"/>
  <c r="BI172" i="11"/>
  <c r="BH172" i="11"/>
  <c r="BG172" i="11"/>
  <c r="BF172" i="11"/>
  <c r="BE172" i="11"/>
  <c r="T172" i="11"/>
  <c r="R172" i="11"/>
  <c r="P172" i="11"/>
  <c r="J172" i="11"/>
  <c r="BK170" i="11"/>
  <c r="BI170" i="11"/>
  <c r="BH170" i="11"/>
  <c r="BG170" i="11"/>
  <c r="BE170" i="11"/>
  <c r="T170" i="11"/>
  <c r="R170" i="11"/>
  <c r="P170" i="11"/>
  <c r="J170" i="11"/>
  <c r="BF170" i="11" s="1"/>
  <c r="BK166" i="11"/>
  <c r="BI166" i="11"/>
  <c r="BH166" i="11"/>
  <c r="BG166" i="11"/>
  <c r="BE166" i="11"/>
  <c r="T166" i="11"/>
  <c r="R166" i="11"/>
  <c r="P166" i="11"/>
  <c r="J166" i="11"/>
  <c r="BF166" i="11" s="1"/>
  <c r="BK164" i="11"/>
  <c r="BI164" i="11"/>
  <c r="BH164" i="11"/>
  <c r="BG164" i="11"/>
  <c r="BE164" i="11"/>
  <c r="T164" i="11"/>
  <c r="R164" i="11"/>
  <c r="P164" i="11"/>
  <c r="J164" i="11"/>
  <c r="BF164" i="11" s="1"/>
  <c r="BK162" i="11"/>
  <c r="BI162" i="11"/>
  <c r="BH162" i="11"/>
  <c r="BG162" i="11"/>
  <c r="BE162" i="11"/>
  <c r="T162" i="11"/>
  <c r="R162" i="11"/>
  <c r="P162" i="11"/>
  <c r="J162" i="11"/>
  <c r="BF162" i="11" s="1"/>
  <c r="BK158" i="11"/>
  <c r="BI158" i="11"/>
  <c r="BH158" i="11"/>
  <c r="BG158" i="11"/>
  <c r="BE158" i="11"/>
  <c r="T158" i="11"/>
  <c r="R158" i="11"/>
  <c r="P158" i="11"/>
  <c r="J158" i="11"/>
  <c r="BF158" i="11" s="1"/>
  <c r="BK154" i="11"/>
  <c r="BI154" i="11"/>
  <c r="BH154" i="11"/>
  <c r="BG154" i="11"/>
  <c r="BF154" i="11"/>
  <c r="BE154" i="11"/>
  <c r="T154" i="11"/>
  <c r="R154" i="11"/>
  <c r="P154" i="11"/>
  <c r="P135" i="11" s="1"/>
  <c r="J154" i="11"/>
  <c r="BK148" i="11"/>
  <c r="BI148" i="11"/>
  <c r="BH148" i="11"/>
  <c r="BG148" i="11"/>
  <c r="BF148" i="11"/>
  <c r="BE148" i="11"/>
  <c r="T148" i="11"/>
  <c r="R148" i="11"/>
  <c r="P148" i="11"/>
  <c r="J148" i="11"/>
  <c r="BK147" i="11"/>
  <c r="BI147" i="11"/>
  <c r="BH147" i="11"/>
  <c r="BG147" i="11"/>
  <c r="BE147" i="11"/>
  <c r="T147" i="11"/>
  <c r="R147" i="11"/>
  <c r="P147" i="11"/>
  <c r="J147" i="11"/>
  <c r="BF147" i="11" s="1"/>
  <c r="BK145" i="11"/>
  <c r="BI145" i="11"/>
  <c r="BH145" i="11"/>
  <c r="BG145" i="11"/>
  <c r="BE145" i="11"/>
  <c r="T145" i="11"/>
  <c r="R145" i="11"/>
  <c r="P145" i="11"/>
  <c r="J145" i="11"/>
  <c r="BF145" i="11" s="1"/>
  <c r="BK143" i="11"/>
  <c r="BI143" i="11"/>
  <c r="BH143" i="11"/>
  <c r="BG143" i="11"/>
  <c r="BE143" i="11"/>
  <c r="T143" i="11"/>
  <c r="R143" i="11"/>
  <c r="P143" i="11"/>
  <c r="J143" i="11"/>
  <c r="BF143" i="11" s="1"/>
  <c r="BK139" i="11"/>
  <c r="BI139" i="11"/>
  <c r="BH139" i="11"/>
  <c r="BG139" i="11"/>
  <c r="BE139" i="11"/>
  <c r="T139" i="11"/>
  <c r="R139" i="11"/>
  <c r="P139" i="11"/>
  <c r="J139" i="11"/>
  <c r="BF139" i="11" s="1"/>
  <c r="BK138" i="11"/>
  <c r="BI138" i="11"/>
  <c r="BH138" i="11"/>
  <c r="BG138" i="11"/>
  <c r="BF138" i="11"/>
  <c r="BE138" i="11"/>
  <c r="T138" i="11"/>
  <c r="R138" i="11"/>
  <c r="P138" i="11"/>
  <c r="J138" i="11"/>
  <c r="BK136" i="11"/>
  <c r="BI136" i="11"/>
  <c r="BH136" i="11"/>
  <c r="BG136" i="11"/>
  <c r="BE136" i="11"/>
  <c r="T136" i="11"/>
  <c r="R136" i="11"/>
  <c r="P136" i="11"/>
  <c r="J136" i="11"/>
  <c r="BF136" i="11" s="1"/>
  <c r="T135" i="11"/>
  <c r="R135" i="11"/>
  <c r="J129" i="11"/>
  <c r="F129" i="11"/>
  <c r="F127" i="11"/>
  <c r="E125" i="11"/>
  <c r="BI112" i="11"/>
  <c r="BH112" i="11"/>
  <c r="BG112" i="11"/>
  <c r="BE112" i="11"/>
  <c r="BI111" i="11"/>
  <c r="BH111" i="11"/>
  <c r="BG111" i="11"/>
  <c r="BF111" i="11"/>
  <c r="BE111" i="11"/>
  <c r="BI110" i="11"/>
  <c r="BH110" i="11"/>
  <c r="BG110" i="11"/>
  <c r="BF110" i="11"/>
  <c r="BE110" i="11"/>
  <c r="BI109" i="11"/>
  <c r="BH109" i="11"/>
  <c r="BG109" i="11"/>
  <c r="BF109" i="11"/>
  <c r="BE109" i="11"/>
  <c r="BI108" i="11"/>
  <c r="BH108" i="11"/>
  <c r="BG108" i="11"/>
  <c r="BF108" i="11"/>
  <c r="BE108" i="11"/>
  <c r="BI107" i="11"/>
  <c r="BH107" i="11"/>
  <c r="BG107" i="11"/>
  <c r="BF107" i="11"/>
  <c r="BE107" i="11"/>
  <c r="J91" i="11"/>
  <c r="F91" i="11"/>
  <c r="J89" i="11"/>
  <c r="F89" i="11"/>
  <c r="E87" i="11"/>
  <c r="J39" i="11"/>
  <c r="J38" i="11"/>
  <c r="J37" i="11"/>
  <c r="J24" i="11"/>
  <c r="E24" i="11"/>
  <c r="J130" i="11" s="1"/>
  <c r="J23" i="11"/>
  <c r="J18" i="11"/>
  <c r="E18" i="11"/>
  <c r="F130" i="11" s="1"/>
  <c r="J17" i="11"/>
  <c r="J12" i="11"/>
  <c r="J127" i="11" s="1"/>
  <c r="E7" i="11"/>
  <c r="BK259" i="10"/>
  <c r="BI259" i="10"/>
  <c r="BH259" i="10"/>
  <c r="BG259" i="10"/>
  <c r="BE259" i="10"/>
  <c r="T259" i="10"/>
  <c r="R259" i="10"/>
  <c r="P259" i="10"/>
  <c r="J259" i="10"/>
  <c r="BF259" i="10" s="1"/>
  <c r="BK257" i="10"/>
  <c r="BI257" i="10"/>
  <c r="BH257" i="10"/>
  <c r="BG257" i="10"/>
  <c r="BE257" i="10"/>
  <c r="T257" i="10"/>
  <c r="R257" i="10"/>
  <c r="P257" i="10"/>
  <c r="J257" i="10"/>
  <c r="BF257" i="10" s="1"/>
  <c r="BK255" i="10"/>
  <c r="BI255" i="10"/>
  <c r="BH255" i="10"/>
  <c r="BG255" i="10"/>
  <c r="BE255" i="10"/>
  <c r="T255" i="10"/>
  <c r="R255" i="10"/>
  <c r="P255" i="10"/>
  <c r="J255" i="10"/>
  <c r="BF255" i="10" s="1"/>
  <c r="BK253" i="10"/>
  <c r="BI253" i="10"/>
  <c r="BH253" i="10"/>
  <c r="BG253" i="10"/>
  <c r="BE253" i="10"/>
  <c r="T253" i="10"/>
  <c r="R253" i="10"/>
  <c r="P253" i="10"/>
  <c r="J253" i="10"/>
  <c r="BF253" i="10" s="1"/>
  <c r="BK251" i="10"/>
  <c r="BI251" i="10"/>
  <c r="BH251" i="10"/>
  <c r="BG251" i="10"/>
  <c r="BE251" i="10"/>
  <c r="T251" i="10"/>
  <c r="R251" i="10"/>
  <c r="P251" i="10"/>
  <c r="J251" i="10"/>
  <c r="BF251" i="10" s="1"/>
  <c r="BK249" i="10"/>
  <c r="BI249" i="10"/>
  <c r="BH249" i="10"/>
  <c r="BG249" i="10"/>
  <c r="BF249" i="10"/>
  <c r="BE249" i="10"/>
  <c r="T249" i="10"/>
  <c r="R249" i="10"/>
  <c r="P249" i="10"/>
  <c r="J249" i="10"/>
  <c r="BK247" i="10"/>
  <c r="BI247" i="10"/>
  <c r="BH247" i="10"/>
  <c r="BG247" i="10"/>
  <c r="BE247" i="10"/>
  <c r="T247" i="10"/>
  <c r="R247" i="10"/>
  <c r="P247" i="10"/>
  <c r="J247" i="10"/>
  <c r="BF247" i="10" s="1"/>
  <c r="BK245" i="10"/>
  <c r="BI245" i="10"/>
  <c r="BH245" i="10"/>
  <c r="BG245" i="10"/>
  <c r="BE245" i="10"/>
  <c r="T245" i="10"/>
  <c r="R245" i="10"/>
  <c r="R236" i="10" s="1"/>
  <c r="R235" i="10" s="1"/>
  <c r="P245" i="10"/>
  <c r="J245" i="10"/>
  <c r="BF245" i="10" s="1"/>
  <c r="BK243" i="10"/>
  <c r="BI243" i="10"/>
  <c r="BH243" i="10"/>
  <c r="BG243" i="10"/>
  <c r="BE243" i="10"/>
  <c r="T243" i="10"/>
  <c r="R243" i="10"/>
  <c r="P243" i="10"/>
  <c r="J243" i="10"/>
  <c r="BF243" i="10" s="1"/>
  <c r="BK241" i="10"/>
  <c r="BI241" i="10"/>
  <c r="BH241" i="10"/>
  <c r="BG241" i="10"/>
  <c r="BF241" i="10"/>
  <c r="BE241" i="10"/>
  <c r="T241" i="10"/>
  <c r="R241" i="10"/>
  <c r="P241" i="10"/>
  <c r="J241" i="10"/>
  <c r="BK239" i="10"/>
  <c r="BI239" i="10"/>
  <c r="BH239" i="10"/>
  <c r="BG239" i="10"/>
  <c r="BF239" i="10"/>
  <c r="BE239" i="10"/>
  <c r="T239" i="10"/>
  <c r="R239" i="10"/>
  <c r="P239" i="10"/>
  <c r="J239" i="10"/>
  <c r="BK237" i="10"/>
  <c r="BI237" i="10"/>
  <c r="BH237" i="10"/>
  <c r="BG237" i="10"/>
  <c r="BE237" i="10"/>
  <c r="T237" i="10"/>
  <c r="R237" i="10"/>
  <c r="P237" i="10"/>
  <c r="P236" i="10" s="1"/>
  <c r="P235" i="10" s="1"/>
  <c r="J237" i="10"/>
  <c r="BF237" i="10" s="1"/>
  <c r="BK234" i="10"/>
  <c r="BK233" i="10" s="1"/>
  <c r="J233" i="10" s="1"/>
  <c r="J103" i="10" s="1"/>
  <c r="BI234" i="10"/>
  <c r="BH234" i="10"/>
  <c r="BG234" i="10"/>
  <c r="BE234" i="10"/>
  <c r="T234" i="10"/>
  <c r="R234" i="10"/>
  <c r="P234" i="10"/>
  <c r="J234" i="10"/>
  <c r="BF234" i="10" s="1"/>
  <c r="T233" i="10"/>
  <c r="R233" i="10"/>
  <c r="P233" i="10"/>
  <c r="BK231" i="10"/>
  <c r="BI231" i="10"/>
  <c r="BH231" i="10"/>
  <c r="BG231" i="10"/>
  <c r="BE231" i="10"/>
  <c r="T231" i="10"/>
  <c r="R231" i="10"/>
  <c r="P231" i="10"/>
  <c r="J231" i="10"/>
  <c r="BF231" i="10" s="1"/>
  <c r="BK229" i="10"/>
  <c r="BI229" i="10"/>
  <c r="BH229" i="10"/>
  <c r="BG229" i="10"/>
  <c r="BE229" i="10"/>
  <c r="T229" i="10"/>
  <c r="R229" i="10"/>
  <c r="P229" i="10"/>
  <c r="J229" i="10"/>
  <c r="BF229" i="10" s="1"/>
  <c r="BK227" i="10"/>
  <c r="BI227" i="10"/>
  <c r="BH227" i="10"/>
  <c r="BG227" i="10"/>
  <c r="BE227" i="10"/>
  <c r="T227" i="10"/>
  <c r="R227" i="10"/>
  <c r="R225" i="10" s="1"/>
  <c r="P227" i="10"/>
  <c r="P225" i="10" s="1"/>
  <c r="J227" i="10"/>
  <c r="BF227" i="10" s="1"/>
  <c r="BK226" i="10"/>
  <c r="BI226" i="10"/>
  <c r="BH226" i="10"/>
  <c r="BG226" i="10"/>
  <c r="BE226" i="10"/>
  <c r="T226" i="10"/>
  <c r="R226" i="10"/>
  <c r="P226" i="10"/>
  <c r="J226" i="10"/>
  <c r="BF226" i="10" s="1"/>
  <c r="BK224" i="10"/>
  <c r="BI224" i="10"/>
  <c r="BH224" i="10"/>
  <c r="BG224" i="10"/>
  <c r="BE224" i="10"/>
  <c r="T224" i="10"/>
  <c r="R224" i="10"/>
  <c r="P224" i="10"/>
  <c r="J224" i="10"/>
  <c r="BF224" i="10" s="1"/>
  <c r="BK222" i="10"/>
  <c r="BI222" i="10"/>
  <c r="BH222" i="10"/>
  <c r="BG222" i="10"/>
  <c r="BF222" i="10"/>
  <c r="BE222" i="10"/>
  <c r="T222" i="10"/>
  <c r="R222" i="10"/>
  <c r="P222" i="10"/>
  <c r="J222" i="10"/>
  <c r="BK220" i="10"/>
  <c r="BI220" i="10"/>
  <c r="BH220" i="10"/>
  <c r="BG220" i="10"/>
  <c r="BF220" i="10"/>
  <c r="BE220" i="10"/>
  <c r="T220" i="10"/>
  <c r="R220" i="10"/>
  <c r="P220" i="10"/>
  <c r="J220" i="10"/>
  <c r="BK218" i="10"/>
  <c r="BI218" i="10"/>
  <c r="BH218" i="10"/>
  <c r="BG218" i="10"/>
  <c r="BF218" i="10"/>
  <c r="BE218" i="10"/>
  <c r="T218" i="10"/>
  <c r="R218" i="10"/>
  <c r="P218" i="10"/>
  <c r="J218" i="10"/>
  <c r="BK216" i="10"/>
  <c r="BI216" i="10"/>
  <c r="BH216" i="10"/>
  <c r="BG216" i="10"/>
  <c r="BE216" i="10"/>
  <c r="T216" i="10"/>
  <c r="R216" i="10"/>
  <c r="P216" i="10"/>
  <c r="J216" i="10"/>
  <c r="BF216" i="10" s="1"/>
  <c r="BK214" i="10"/>
  <c r="BI214" i="10"/>
  <c r="BH214" i="10"/>
  <c r="BG214" i="10"/>
  <c r="BE214" i="10"/>
  <c r="T214" i="10"/>
  <c r="R214" i="10"/>
  <c r="P214" i="10"/>
  <c r="J214" i="10"/>
  <c r="BF214" i="10" s="1"/>
  <c r="BK213" i="10"/>
  <c r="BI213" i="10"/>
  <c r="BH213" i="10"/>
  <c r="BG213" i="10"/>
  <c r="BE213" i="10"/>
  <c r="T213" i="10"/>
  <c r="R213" i="10"/>
  <c r="P213" i="10"/>
  <c r="J213" i="10"/>
  <c r="BF213" i="10" s="1"/>
  <c r="BK211" i="10"/>
  <c r="BI211" i="10"/>
  <c r="BH211" i="10"/>
  <c r="BG211" i="10"/>
  <c r="BF211" i="10"/>
  <c r="BE211" i="10"/>
  <c r="T211" i="10"/>
  <c r="R211" i="10"/>
  <c r="P211" i="10"/>
  <c r="J211" i="10"/>
  <c r="BK209" i="10"/>
  <c r="BI209" i="10"/>
  <c r="BH209" i="10"/>
  <c r="BG209" i="10"/>
  <c r="BE209" i="10"/>
  <c r="T209" i="10"/>
  <c r="R209" i="10"/>
  <c r="P209" i="10"/>
  <c r="J209" i="10"/>
  <c r="BF209" i="10" s="1"/>
  <c r="BK207" i="10"/>
  <c r="BI207" i="10"/>
  <c r="BH207" i="10"/>
  <c r="BG207" i="10"/>
  <c r="BE207" i="10"/>
  <c r="T207" i="10"/>
  <c r="R207" i="10"/>
  <c r="R206" i="10" s="1"/>
  <c r="P207" i="10"/>
  <c r="P206" i="10" s="1"/>
  <c r="J207" i="10"/>
  <c r="BF207" i="10" s="1"/>
  <c r="T206" i="10"/>
  <c r="BK205" i="10"/>
  <c r="BI205" i="10"/>
  <c r="BH205" i="10"/>
  <c r="BG205" i="10"/>
  <c r="BE205" i="10"/>
  <c r="T205" i="10"/>
  <c r="R205" i="10"/>
  <c r="P205" i="10"/>
  <c r="J205" i="10"/>
  <c r="BF205" i="10" s="1"/>
  <c r="BK203" i="10"/>
  <c r="BI203" i="10"/>
  <c r="BH203" i="10"/>
  <c r="BG203" i="10"/>
  <c r="BE203" i="10"/>
  <c r="T203" i="10"/>
  <c r="R203" i="10"/>
  <c r="P203" i="10"/>
  <c r="J203" i="10"/>
  <c r="BF203" i="10" s="1"/>
  <c r="BK202" i="10"/>
  <c r="BI202" i="10"/>
  <c r="BH202" i="10"/>
  <c r="BG202" i="10"/>
  <c r="BE202" i="10"/>
  <c r="T202" i="10"/>
  <c r="R202" i="10"/>
  <c r="P202" i="10"/>
  <c r="J202" i="10"/>
  <c r="BF202" i="10" s="1"/>
  <c r="BK200" i="10"/>
  <c r="BI200" i="10"/>
  <c r="BH200" i="10"/>
  <c r="BG200" i="10"/>
  <c r="BE200" i="10"/>
  <c r="T200" i="10"/>
  <c r="R200" i="10"/>
  <c r="P200" i="10"/>
  <c r="J200" i="10"/>
  <c r="BF200" i="10" s="1"/>
  <c r="BK198" i="10"/>
  <c r="BI198" i="10"/>
  <c r="BH198" i="10"/>
  <c r="BG198" i="10"/>
  <c r="BE198" i="10"/>
  <c r="T198" i="10"/>
  <c r="R198" i="10"/>
  <c r="P198" i="10"/>
  <c r="J198" i="10"/>
  <c r="BF198" i="10" s="1"/>
  <c r="BK197" i="10"/>
  <c r="BI197" i="10"/>
  <c r="BH197" i="10"/>
  <c r="BG197" i="10"/>
  <c r="BF197" i="10"/>
  <c r="BE197" i="10"/>
  <c r="T197" i="10"/>
  <c r="R197" i="10"/>
  <c r="P197" i="10"/>
  <c r="J197" i="10"/>
  <c r="BK195" i="10"/>
  <c r="BI195" i="10"/>
  <c r="BH195" i="10"/>
  <c r="BG195" i="10"/>
  <c r="BE195" i="10"/>
  <c r="T195" i="10"/>
  <c r="R195" i="10"/>
  <c r="P195" i="10"/>
  <c r="J195" i="10"/>
  <c r="BF195" i="10" s="1"/>
  <c r="BK193" i="10"/>
  <c r="BI193" i="10"/>
  <c r="BH193" i="10"/>
  <c r="BG193" i="10"/>
  <c r="BE193" i="10"/>
  <c r="T193" i="10"/>
  <c r="R193" i="10"/>
  <c r="P193" i="10"/>
  <c r="J193" i="10"/>
  <c r="BF193" i="10" s="1"/>
  <c r="BK191" i="10"/>
  <c r="BI191" i="10"/>
  <c r="BH191" i="10"/>
  <c r="BG191" i="10"/>
  <c r="BE191" i="10"/>
  <c r="T191" i="10"/>
  <c r="R191" i="10"/>
  <c r="P191" i="10"/>
  <c r="J191" i="10"/>
  <c r="BF191" i="10" s="1"/>
  <c r="BK190" i="10"/>
  <c r="BI190" i="10"/>
  <c r="BH190" i="10"/>
  <c r="BG190" i="10"/>
  <c r="BF190" i="10"/>
  <c r="BE190" i="10"/>
  <c r="T190" i="10"/>
  <c r="R190" i="10"/>
  <c r="P190" i="10"/>
  <c r="J190" i="10"/>
  <c r="BK188" i="10"/>
  <c r="BI188" i="10"/>
  <c r="BH188" i="10"/>
  <c r="BG188" i="10"/>
  <c r="BE188" i="10"/>
  <c r="T188" i="10"/>
  <c r="R188" i="10"/>
  <c r="P188" i="10"/>
  <c r="J188" i="10"/>
  <c r="BF188" i="10" s="1"/>
  <c r="BK186" i="10"/>
  <c r="BI186" i="10"/>
  <c r="BH186" i="10"/>
  <c r="BG186" i="10"/>
  <c r="BE186" i="10"/>
  <c r="T186" i="10"/>
  <c r="R186" i="10"/>
  <c r="P186" i="10"/>
  <c r="J186" i="10"/>
  <c r="BF186" i="10" s="1"/>
  <c r="BK184" i="10"/>
  <c r="BI184" i="10"/>
  <c r="BH184" i="10"/>
  <c r="BG184" i="10"/>
  <c r="BE184" i="10"/>
  <c r="T184" i="10"/>
  <c r="R184" i="10"/>
  <c r="P184" i="10"/>
  <c r="J184" i="10"/>
  <c r="BF184" i="10" s="1"/>
  <c r="BK182" i="10"/>
  <c r="BI182" i="10"/>
  <c r="BH182" i="10"/>
  <c r="BG182" i="10"/>
  <c r="BE182" i="10"/>
  <c r="T182" i="10"/>
  <c r="R182" i="10"/>
  <c r="P182" i="10"/>
  <c r="J182" i="10"/>
  <c r="BF182" i="10" s="1"/>
  <c r="BK180" i="10"/>
  <c r="BI180" i="10"/>
  <c r="BH180" i="10"/>
  <c r="BG180" i="10"/>
  <c r="BF180" i="10"/>
  <c r="BE180" i="10"/>
  <c r="T180" i="10"/>
  <c r="R180" i="10"/>
  <c r="P180" i="10"/>
  <c r="J180" i="10"/>
  <c r="BK178" i="10"/>
  <c r="BI178" i="10"/>
  <c r="BH178" i="10"/>
  <c r="BG178" i="10"/>
  <c r="BE178" i="10"/>
  <c r="T178" i="10"/>
  <c r="R178" i="10"/>
  <c r="P178" i="10"/>
  <c r="J178" i="10"/>
  <c r="BF178" i="10" s="1"/>
  <c r="BK176" i="10"/>
  <c r="BI176" i="10"/>
  <c r="BH176" i="10"/>
  <c r="BG176" i="10"/>
  <c r="BE176" i="10"/>
  <c r="T176" i="10"/>
  <c r="R176" i="10"/>
  <c r="P176" i="10"/>
  <c r="J176" i="10"/>
  <c r="BF176" i="10" s="1"/>
  <c r="BK175" i="10"/>
  <c r="BI175" i="10"/>
  <c r="BH175" i="10"/>
  <c r="BG175" i="10"/>
  <c r="BE175" i="10"/>
  <c r="T175" i="10"/>
  <c r="R175" i="10"/>
  <c r="P175" i="10"/>
  <c r="J175" i="10"/>
  <c r="BF175" i="10" s="1"/>
  <c r="BK173" i="10"/>
  <c r="BI173" i="10"/>
  <c r="BH173" i="10"/>
  <c r="BG173" i="10"/>
  <c r="BF173" i="10"/>
  <c r="BE173" i="10"/>
  <c r="T173" i="10"/>
  <c r="R173" i="10"/>
  <c r="P173" i="10"/>
  <c r="J173" i="10"/>
  <c r="BK171" i="10"/>
  <c r="BI171" i="10"/>
  <c r="BH171" i="10"/>
  <c r="BG171" i="10"/>
  <c r="BE171" i="10"/>
  <c r="T171" i="10"/>
  <c r="R171" i="10"/>
  <c r="P171" i="10"/>
  <c r="J171" i="10"/>
  <c r="BF171" i="10" s="1"/>
  <c r="BK169" i="10"/>
  <c r="BI169" i="10"/>
  <c r="BH169" i="10"/>
  <c r="BG169" i="10"/>
  <c r="BE169" i="10"/>
  <c r="T169" i="10"/>
  <c r="R169" i="10"/>
  <c r="P169" i="10"/>
  <c r="P166" i="10" s="1"/>
  <c r="J169" i="10"/>
  <c r="BF169" i="10" s="1"/>
  <c r="BK167" i="10"/>
  <c r="BI167" i="10"/>
  <c r="BH167" i="10"/>
  <c r="BG167" i="10"/>
  <c r="BE167" i="10"/>
  <c r="T167" i="10"/>
  <c r="R167" i="10"/>
  <c r="R166" i="10" s="1"/>
  <c r="P167" i="10"/>
  <c r="J167" i="10"/>
  <c r="BF167" i="10" s="1"/>
  <c r="BK164" i="10"/>
  <c r="BI164" i="10"/>
  <c r="BH164" i="10"/>
  <c r="BG164" i="10"/>
  <c r="BE164" i="10"/>
  <c r="T164" i="10"/>
  <c r="R164" i="10"/>
  <c r="P164" i="10"/>
  <c r="J164" i="10"/>
  <c r="BF164" i="10" s="1"/>
  <c r="BK162" i="10"/>
  <c r="BI162" i="10"/>
  <c r="BH162" i="10"/>
  <c r="BG162" i="10"/>
  <c r="BF162" i="10"/>
  <c r="BE162" i="10"/>
  <c r="T162" i="10"/>
  <c r="R162" i="10"/>
  <c r="P162" i="10"/>
  <c r="J162" i="10"/>
  <c r="BK160" i="10"/>
  <c r="BI160" i="10"/>
  <c r="BH160" i="10"/>
  <c r="BG160" i="10"/>
  <c r="BE160" i="10"/>
  <c r="T160" i="10"/>
  <c r="R160" i="10"/>
  <c r="P160" i="10"/>
  <c r="J160" i="10"/>
  <c r="BF160" i="10" s="1"/>
  <c r="BK158" i="10"/>
  <c r="BI158" i="10"/>
  <c r="BH158" i="10"/>
  <c r="BG158" i="10"/>
  <c r="BE158" i="10"/>
  <c r="T158" i="10"/>
  <c r="R158" i="10"/>
  <c r="P158" i="10"/>
  <c r="J158" i="10"/>
  <c r="BF158" i="10" s="1"/>
  <c r="BK156" i="10"/>
  <c r="BI156" i="10"/>
  <c r="BH156" i="10"/>
  <c r="BG156" i="10"/>
  <c r="BE156" i="10"/>
  <c r="T156" i="10"/>
  <c r="R156" i="10"/>
  <c r="P156" i="10"/>
  <c r="J156" i="10"/>
  <c r="BF156" i="10" s="1"/>
  <c r="BK155" i="10"/>
  <c r="BI155" i="10"/>
  <c r="BH155" i="10"/>
  <c r="BG155" i="10"/>
  <c r="BF155" i="10"/>
  <c r="BE155" i="10"/>
  <c r="T155" i="10"/>
  <c r="R155" i="10"/>
  <c r="P155" i="10"/>
  <c r="J155" i="10"/>
  <c r="BK153" i="10"/>
  <c r="BI153" i="10"/>
  <c r="BH153" i="10"/>
  <c r="BG153" i="10"/>
  <c r="BF153" i="10"/>
  <c r="BE153" i="10"/>
  <c r="T153" i="10"/>
  <c r="R153" i="10"/>
  <c r="P153" i="10"/>
  <c r="J153" i="10"/>
  <c r="BK151" i="10"/>
  <c r="BI151" i="10"/>
  <c r="BH151" i="10"/>
  <c r="BG151" i="10"/>
  <c r="BE151" i="10"/>
  <c r="T151" i="10"/>
  <c r="R151" i="10"/>
  <c r="P151" i="10"/>
  <c r="J151" i="10"/>
  <c r="BF151" i="10" s="1"/>
  <c r="BK147" i="10"/>
  <c r="BI147" i="10"/>
  <c r="BH147" i="10"/>
  <c r="BG147" i="10"/>
  <c r="BE147" i="10"/>
  <c r="T147" i="10"/>
  <c r="R147" i="10"/>
  <c r="P147" i="10"/>
  <c r="J147" i="10"/>
  <c r="BF147" i="10" s="1"/>
  <c r="BK145" i="10"/>
  <c r="BI145" i="10"/>
  <c r="BH145" i="10"/>
  <c r="BG145" i="10"/>
  <c r="BE145" i="10"/>
  <c r="T145" i="10"/>
  <c r="R145" i="10"/>
  <c r="P145" i="10"/>
  <c r="J145" i="10"/>
  <c r="BF145" i="10" s="1"/>
  <c r="BK143" i="10"/>
  <c r="BI143" i="10"/>
  <c r="BH143" i="10"/>
  <c r="BG143" i="10"/>
  <c r="BF143" i="10"/>
  <c r="BE143" i="10"/>
  <c r="T143" i="10"/>
  <c r="R143" i="10"/>
  <c r="P143" i="10"/>
  <c r="J143" i="10"/>
  <c r="BK142" i="10"/>
  <c r="BI142" i="10"/>
  <c r="BH142" i="10"/>
  <c r="BG142" i="10"/>
  <c r="BE142" i="10"/>
  <c r="T142" i="10"/>
  <c r="R142" i="10"/>
  <c r="P142" i="10"/>
  <c r="J142" i="10"/>
  <c r="BF142" i="10" s="1"/>
  <c r="BK140" i="10"/>
  <c r="BI140" i="10"/>
  <c r="BH140" i="10"/>
  <c r="BG140" i="10"/>
  <c r="BE140" i="10"/>
  <c r="T140" i="10"/>
  <c r="R140" i="10"/>
  <c r="P140" i="10"/>
  <c r="P137" i="10" s="1"/>
  <c r="J140" i="10"/>
  <c r="BF140" i="10" s="1"/>
  <c r="BK138" i="10"/>
  <c r="BI138" i="10"/>
  <c r="BH138" i="10"/>
  <c r="BG138" i="10"/>
  <c r="BE138" i="10"/>
  <c r="T138" i="10"/>
  <c r="R138" i="10"/>
  <c r="P138" i="10"/>
  <c r="J138" i="10"/>
  <c r="BF138" i="10" s="1"/>
  <c r="J131" i="10"/>
  <c r="F131" i="10"/>
  <c r="J129" i="10"/>
  <c r="F129" i="10"/>
  <c r="E127" i="10"/>
  <c r="E125" i="10"/>
  <c r="BI114" i="10"/>
  <c r="BH114" i="10"/>
  <c r="BG114" i="10"/>
  <c r="BE114" i="10"/>
  <c r="BI113" i="10"/>
  <c r="BH113" i="10"/>
  <c r="BG113" i="10"/>
  <c r="BF113" i="10"/>
  <c r="BE113" i="10"/>
  <c r="BI112" i="10"/>
  <c r="BH112" i="10"/>
  <c r="BG112" i="10"/>
  <c r="BF112" i="10"/>
  <c r="BE112" i="10"/>
  <c r="BI111" i="10"/>
  <c r="BH111" i="10"/>
  <c r="BG111" i="10"/>
  <c r="BF111" i="10"/>
  <c r="BE111" i="10"/>
  <c r="BI110" i="10"/>
  <c r="BH110" i="10"/>
  <c r="BG110" i="10"/>
  <c r="BF110" i="10"/>
  <c r="BE110" i="10"/>
  <c r="BI109" i="10"/>
  <c r="BH109" i="10"/>
  <c r="BG109" i="10"/>
  <c r="BF109" i="10"/>
  <c r="BE109" i="10"/>
  <c r="J92" i="10"/>
  <c r="J91" i="10"/>
  <c r="F91" i="10"/>
  <c r="F89" i="10"/>
  <c r="E87" i="10"/>
  <c r="J39" i="10"/>
  <c r="J38" i="10"/>
  <c r="J37" i="10"/>
  <c r="J24" i="10"/>
  <c r="E24" i="10"/>
  <c r="J132" i="10" s="1"/>
  <c r="J23" i="10"/>
  <c r="J18" i="10"/>
  <c r="E18" i="10"/>
  <c r="F132" i="10" s="1"/>
  <c r="J17" i="10"/>
  <c r="J12" i="10"/>
  <c r="J89" i="10" s="1"/>
  <c r="E7" i="10"/>
  <c r="E85" i="10" s="1"/>
  <c r="BK156" i="9"/>
  <c r="BI156" i="9"/>
  <c r="BH156" i="9"/>
  <c r="BG156" i="9"/>
  <c r="BE156" i="9"/>
  <c r="T156" i="9"/>
  <c r="R156" i="9"/>
  <c r="P156" i="9"/>
  <c r="J156" i="9"/>
  <c r="BF156" i="9" s="1"/>
  <c r="BK155" i="9"/>
  <c r="J155" i="9" s="1"/>
  <c r="J101" i="9" s="1"/>
  <c r="T155" i="9"/>
  <c r="R155" i="9"/>
  <c r="P155" i="9"/>
  <c r="BK153" i="9"/>
  <c r="BI153" i="9"/>
  <c r="BH153" i="9"/>
  <c r="BG153" i="9"/>
  <c r="BF153" i="9"/>
  <c r="BE153" i="9"/>
  <c r="T153" i="9"/>
  <c r="R153" i="9"/>
  <c r="P153" i="9"/>
  <c r="J153" i="9"/>
  <c r="BK152" i="9"/>
  <c r="BI152" i="9"/>
  <c r="BH152" i="9"/>
  <c r="BG152" i="9"/>
  <c r="BE152" i="9"/>
  <c r="T152" i="9"/>
  <c r="T148" i="9" s="1"/>
  <c r="R152" i="9"/>
  <c r="P152" i="9"/>
  <c r="P148" i="9" s="1"/>
  <c r="J152" i="9"/>
  <c r="BF152" i="9" s="1"/>
  <c r="BK150" i="9"/>
  <c r="BI150" i="9"/>
  <c r="BH150" i="9"/>
  <c r="BG150" i="9"/>
  <c r="BE150" i="9"/>
  <c r="T150" i="9"/>
  <c r="R150" i="9"/>
  <c r="P150" i="9"/>
  <c r="J150" i="9"/>
  <c r="BF150" i="9" s="1"/>
  <c r="BK149" i="9"/>
  <c r="BI149" i="9"/>
  <c r="BH149" i="9"/>
  <c r="BG149" i="9"/>
  <c r="BE149" i="9"/>
  <c r="T149" i="9"/>
  <c r="R149" i="9"/>
  <c r="P149" i="9"/>
  <c r="J149" i="9"/>
  <c r="BF149" i="9" s="1"/>
  <c r="R148" i="9"/>
  <c r="BK146" i="9"/>
  <c r="BI146" i="9"/>
  <c r="BH146" i="9"/>
  <c r="BG146" i="9"/>
  <c r="BE146" i="9"/>
  <c r="T146" i="9"/>
  <c r="R146" i="9"/>
  <c r="P146" i="9"/>
  <c r="J146" i="9"/>
  <c r="BF146" i="9" s="1"/>
  <c r="BK145" i="9"/>
  <c r="BI145" i="9"/>
  <c r="BH145" i="9"/>
  <c r="BG145" i="9"/>
  <c r="BE145" i="9"/>
  <c r="T145" i="9"/>
  <c r="T144" i="9" s="1"/>
  <c r="R145" i="9"/>
  <c r="R144" i="9" s="1"/>
  <c r="P145" i="9"/>
  <c r="P144" i="9" s="1"/>
  <c r="J145" i="9"/>
  <c r="BF145" i="9" s="1"/>
  <c r="BK142" i="9"/>
  <c r="BI142" i="9"/>
  <c r="BH142" i="9"/>
  <c r="BG142" i="9"/>
  <c r="BE142" i="9"/>
  <c r="T142" i="9"/>
  <c r="R142" i="9"/>
  <c r="P142" i="9"/>
  <c r="J142" i="9"/>
  <c r="BF142" i="9" s="1"/>
  <c r="BK140" i="9"/>
  <c r="BI140" i="9"/>
  <c r="BH140" i="9"/>
  <c r="BG140" i="9"/>
  <c r="BE140" i="9"/>
  <c r="T140" i="9"/>
  <c r="T133" i="9" s="1"/>
  <c r="T132" i="9" s="1"/>
  <c r="T131" i="9" s="1"/>
  <c r="R140" i="9"/>
  <c r="P140" i="9"/>
  <c r="P133" i="9" s="1"/>
  <c r="J140" i="9"/>
  <c r="BF140" i="9" s="1"/>
  <c r="BK138" i="9"/>
  <c r="BI138" i="9"/>
  <c r="BH138" i="9"/>
  <c r="BG138" i="9"/>
  <c r="BF138" i="9"/>
  <c r="BE138" i="9"/>
  <c r="T138" i="9"/>
  <c r="R138" i="9"/>
  <c r="P138" i="9"/>
  <c r="J138" i="9"/>
  <c r="BK134" i="9"/>
  <c r="BI134" i="9"/>
  <c r="BH134" i="9"/>
  <c r="BG134" i="9"/>
  <c r="BE134" i="9"/>
  <c r="T134" i="9"/>
  <c r="R134" i="9"/>
  <c r="P134" i="9"/>
  <c r="J134" i="9"/>
  <c r="BF134" i="9" s="1"/>
  <c r="R133" i="9"/>
  <c r="R132" i="9" s="1"/>
  <c r="R131" i="9" s="1"/>
  <c r="J127" i="9"/>
  <c r="F127" i="9"/>
  <c r="F125" i="9"/>
  <c r="E123" i="9"/>
  <c r="E121" i="9"/>
  <c r="BI110" i="9"/>
  <c r="BH110" i="9"/>
  <c r="BG110" i="9"/>
  <c r="BE110" i="9"/>
  <c r="BI109" i="9"/>
  <c r="BH109" i="9"/>
  <c r="BG109" i="9"/>
  <c r="BF109" i="9"/>
  <c r="BE109" i="9"/>
  <c r="BI108" i="9"/>
  <c r="BH108" i="9"/>
  <c r="BG108" i="9"/>
  <c r="BF108" i="9"/>
  <c r="BE108" i="9"/>
  <c r="BI107" i="9"/>
  <c r="BH107" i="9"/>
  <c r="BG107" i="9"/>
  <c r="BF107" i="9"/>
  <c r="BE107" i="9"/>
  <c r="BI106" i="9"/>
  <c r="BH106" i="9"/>
  <c r="BG106" i="9"/>
  <c r="BF106" i="9"/>
  <c r="BE106" i="9"/>
  <c r="BI105" i="9"/>
  <c r="BH105" i="9"/>
  <c r="BG105" i="9"/>
  <c r="BF105" i="9"/>
  <c r="BE105" i="9"/>
  <c r="J91" i="9"/>
  <c r="F91" i="9"/>
  <c r="F89" i="9"/>
  <c r="E87" i="9"/>
  <c r="E85" i="9"/>
  <c r="J39" i="9"/>
  <c r="J38" i="9"/>
  <c r="AY102" i="1" s="1"/>
  <c r="J37" i="9"/>
  <c r="J24" i="9"/>
  <c r="E24" i="9"/>
  <c r="J92" i="9" s="1"/>
  <c r="J23" i="9"/>
  <c r="J18" i="9"/>
  <c r="E18" i="9"/>
  <c r="F92" i="9" s="1"/>
  <c r="J17" i="9"/>
  <c r="J12" i="9"/>
  <c r="J89" i="9" s="1"/>
  <c r="E7" i="9"/>
  <c r="BK145" i="8"/>
  <c r="BK144" i="8" s="1"/>
  <c r="J144" i="8" s="1"/>
  <c r="J99" i="8" s="1"/>
  <c r="BI145" i="8"/>
  <c r="BH145" i="8"/>
  <c r="BG145" i="8"/>
  <c r="BF145" i="8"/>
  <c r="BE145" i="8"/>
  <c r="T145" i="8"/>
  <c r="T144" i="8" s="1"/>
  <c r="T130" i="8" s="1"/>
  <c r="T129" i="8" s="1"/>
  <c r="R145" i="8"/>
  <c r="P145" i="8"/>
  <c r="P144" i="8" s="1"/>
  <c r="J145" i="8"/>
  <c r="R144" i="8"/>
  <c r="BK142" i="8"/>
  <c r="BI142" i="8"/>
  <c r="BH142" i="8"/>
  <c r="BG142" i="8"/>
  <c r="BF142" i="8"/>
  <c r="BE142" i="8"/>
  <c r="T142" i="8"/>
  <c r="R142" i="8"/>
  <c r="P142" i="8"/>
  <c r="J142" i="8"/>
  <c r="BK140" i="8"/>
  <c r="BI140" i="8"/>
  <c r="BH140" i="8"/>
  <c r="BG140" i="8"/>
  <c r="BF140" i="8"/>
  <c r="BE140" i="8"/>
  <c r="T140" i="8"/>
  <c r="R140" i="8"/>
  <c r="R131" i="8" s="1"/>
  <c r="R130" i="8" s="1"/>
  <c r="R129" i="8" s="1"/>
  <c r="P140" i="8"/>
  <c r="J140" i="8"/>
  <c r="BK136" i="8"/>
  <c r="BI136" i="8"/>
  <c r="BH136" i="8"/>
  <c r="BG136" i="8"/>
  <c r="BE136" i="8"/>
  <c r="T136" i="8"/>
  <c r="R136" i="8"/>
  <c r="P136" i="8"/>
  <c r="J136" i="8"/>
  <c r="BF136" i="8" s="1"/>
  <c r="BK135" i="8"/>
  <c r="BI135" i="8"/>
  <c r="BH135" i="8"/>
  <c r="BG135" i="8"/>
  <c r="BE135" i="8"/>
  <c r="T135" i="8"/>
  <c r="R135" i="8"/>
  <c r="P135" i="8"/>
  <c r="P131" i="8" s="1"/>
  <c r="P130" i="8" s="1"/>
  <c r="P129" i="8" s="1"/>
  <c r="AU101" i="1" s="1"/>
  <c r="J135" i="8"/>
  <c r="BF135" i="8" s="1"/>
  <c r="BK134" i="8"/>
  <c r="BK131" i="8" s="1"/>
  <c r="BI134" i="8"/>
  <c r="BH134" i="8"/>
  <c r="BG134" i="8"/>
  <c r="BE134" i="8"/>
  <c r="T134" i="8"/>
  <c r="R134" i="8"/>
  <c r="P134" i="8"/>
  <c r="J134" i="8"/>
  <c r="BF134" i="8" s="1"/>
  <c r="BK132" i="8"/>
  <c r="BI132" i="8"/>
  <c r="BH132" i="8"/>
  <c r="BG132" i="8"/>
  <c r="BE132" i="8"/>
  <c r="T132" i="8"/>
  <c r="R132" i="8"/>
  <c r="P132" i="8"/>
  <c r="J132" i="8"/>
  <c r="BF132" i="8" s="1"/>
  <c r="T131" i="8"/>
  <c r="J126" i="8"/>
  <c r="J125" i="8"/>
  <c r="F125" i="8"/>
  <c r="J123" i="8"/>
  <c r="F123" i="8"/>
  <c r="E121" i="8"/>
  <c r="E119" i="8"/>
  <c r="BI108" i="8"/>
  <c r="BH108" i="8"/>
  <c r="BG108" i="8"/>
  <c r="BE108" i="8"/>
  <c r="BI107" i="8"/>
  <c r="BH107" i="8"/>
  <c r="BG107" i="8"/>
  <c r="BF107" i="8"/>
  <c r="BE107" i="8"/>
  <c r="BI106" i="8"/>
  <c r="BH106" i="8"/>
  <c r="BG106" i="8"/>
  <c r="BF106" i="8"/>
  <c r="BE106" i="8"/>
  <c r="BI105" i="8"/>
  <c r="BH105" i="8"/>
  <c r="BG105" i="8"/>
  <c r="BF105" i="8"/>
  <c r="BE105" i="8"/>
  <c r="BI104" i="8"/>
  <c r="BH104" i="8"/>
  <c r="BG104" i="8"/>
  <c r="BF104" i="8"/>
  <c r="BE104" i="8"/>
  <c r="BI103" i="8"/>
  <c r="BH103" i="8"/>
  <c r="BG103" i="8"/>
  <c r="BF103" i="8"/>
  <c r="BE103" i="8"/>
  <c r="J91" i="8"/>
  <c r="F91" i="8"/>
  <c r="F89" i="8"/>
  <c r="E87" i="8"/>
  <c r="J39" i="8"/>
  <c r="J38" i="8"/>
  <c r="J37" i="8"/>
  <c r="AX101" i="1" s="1"/>
  <c r="J24" i="8"/>
  <c r="E24" i="8"/>
  <c r="J92" i="8" s="1"/>
  <c r="J23" i="8"/>
  <c r="J18" i="8"/>
  <c r="E18" i="8"/>
  <c r="F92" i="8" s="1"/>
  <c r="J17" i="8"/>
  <c r="J12" i="8"/>
  <c r="J89" i="8" s="1"/>
  <c r="E7" i="8"/>
  <c r="E85" i="8" s="1"/>
  <c r="BK173" i="7"/>
  <c r="BI173" i="7"/>
  <c r="BH173" i="7"/>
  <c r="BG173" i="7"/>
  <c r="BE173" i="7"/>
  <c r="T173" i="7"/>
  <c r="T130" i="7" s="1"/>
  <c r="T129" i="7" s="1"/>
  <c r="T128" i="7" s="1"/>
  <c r="R173" i="7"/>
  <c r="P173" i="7"/>
  <c r="P130" i="7" s="1"/>
  <c r="P129" i="7" s="1"/>
  <c r="P128" i="7" s="1"/>
  <c r="AU100" i="1" s="1"/>
  <c r="J173" i="7"/>
  <c r="BF173" i="7" s="1"/>
  <c r="BK171" i="7"/>
  <c r="BI171" i="7"/>
  <c r="BH171" i="7"/>
  <c r="BG171" i="7"/>
  <c r="BE171" i="7"/>
  <c r="T171" i="7"/>
  <c r="R171" i="7"/>
  <c r="P171" i="7"/>
  <c r="J171" i="7"/>
  <c r="BF171" i="7" s="1"/>
  <c r="BK167" i="7"/>
  <c r="BI167" i="7"/>
  <c r="BH167" i="7"/>
  <c r="BG167" i="7"/>
  <c r="BE167" i="7"/>
  <c r="T167" i="7"/>
  <c r="R167" i="7"/>
  <c r="P167" i="7"/>
  <c r="J167" i="7"/>
  <c r="BF167" i="7" s="1"/>
  <c r="BK165" i="7"/>
  <c r="BI165" i="7"/>
  <c r="BH165" i="7"/>
  <c r="BG165" i="7"/>
  <c r="BE165" i="7"/>
  <c r="T165" i="7"/>
  <c r="R165" i="7"/>
  <c r="P165" i="7"/>
  <c r="J165" i="7"/>
  <c r="BF165" i="7" s="1"/>
  <c r="BK163" i="7"/>
  <c r="BI163" i="7"/>
  <c r="BH163" i="7"/>
  <c r="BG163" i="7"/>
  <c r="BF163" i="7"/>
  <c r="BE163" i="7"/>
  <c r="T163" i="7"/>
  <c r="R163" i="7"/>
  <c r="P163" i="7"/>
  <c r="J163" i="7"/>
  <c r="BK161" i="7"/>
  <c r="BI161" i="7"/>
  <c r="BH161" i="7"/>
  <c r="BG161" i="7"/>
  <c r="BE161" i="7"/>
  <c r="T161" i="7"/>
  <c r="R161" i="7"/>
  <c r="P161" i="7"/>
  <c r="J161" i="7"/>
  <c r="BF161" i="7" s="1"/>
  <c r="BK157" i="7"/>
  <c r="BI157" i="7"/>
  <c r="BH157" i="7"/>
  <c r="BG157" i="7"/>
  <c r="BE157" i="7"/>
  <c r="T157" i="7"/>
  <c r="R157" i="7"/>
  <c r="P157" i="7"/>
  <c r="J157" i="7"/>
  <c r="BF157" i="7" s="1"/>
  <c r="BK155" i="7"/>
  <c r="BI155" i="7"/>
  <c r="BH155" i="7"/>
  <c r="BG155" i="7"/>
  <c r="BE155" i="7"/>
  <c r="T155" i="7"/>
  <c r="R155" i="7"/>
  <c r="P155" i="7"/>
  <c r="J155" i="7"/>
  <c r="BF155" i="7" s="1"/>
  <c r="BK149" i="7"/>
  <c r="BI149" i="7"/>
  <c r="BH149" i="7"/>
  <c r="BG149" i="7"/>
  <c r="BE149" i="7"/>
  <c r="T149" i="7"/>
  <c r="R149" i="7"/>
  <c r="P149" i="7"/>
  <c r="J149" i="7"/>
  <c r="BF149" i="7" s="1"/>
  <c r="BK145" i="7"/>
  <c r="BI145" i="7"/>
  <c r="BH145" i="7"/>
  <c r="BG145" i="7"/>
  <c r="BF145" i="7"/>
  <c r="BE145" i="7"/>
  <c r="T145" i="7"/>
  <c r="R145" i="7"/>
  <c r="P145" i="7"/>
  <c r="J145" i="7"/>
  <c r="BK139" i="7"/>
  <c r="BI139" i="7"/>
  <c r="BH139" i="7"/>
  <c r="BG139" i="7"/>
  <c r="BE139" i="7"/>
  <c r="T139" i="7"/>
  <c r="R139" i="7"/>
  <c r="P139" i="7"/>
  <c r="J139" i="7"/>
  <c r="BF139" i="7" s="1"/>
  <c r="BK135" i="7"/>
  <c r="BI135" i="7"/>
  <c r="BH135" i="7"/>
  <c r="BG135" i="7"/>
  <c r="BE135" i="7"/>
  <c r="T135" i="7"/>
  <c r="R135" i="7"/>
  <c r="P135" i="7"/>
  <c r="J135" i="7"/>
  <c r="BF135" i="7" s="1"/>
  <c r="BK131" i="7"/>
  <c r="BI131" i="7"/>
  <c r="BH131" i="7"/>
  <c r="BG131" i="7"/>
  <c r="BE131" i="7"/>
  <c r="T131" i="7"/>
  <c r="R131" i="7"/>
  <c r="P131" i="7"/>
  <c r="J131" i="7"/>
  <c r="BF131" i="7" s="1"/>
  <c r="R130" i="7"/>
  <c r="R129" i="7" s="1"/>
  <c r="R128" i="7" s="1"/>
  <c r="J124" i="7"/>
  <c r="F124" i="7"/>
  <c r="J122" i="7"/>
  <c r="F122" i="7"/>
  <c r="E120" i="7"/>
  <c r="E118" i="7"/>
  <c r="BI107" i="7"/>
  <c r="BH107" i="7"/>
  <c r="BG107" i="7"/>
  <c r="BE107" i="7"/>
  <c r="BI106" i="7"/>
  <c r="BH106" i="7"/>
  <c r="BG106" i="7"/>
  <c r="BF106" i="7"/>
  <c r="BE106" i="7"/>
  <c r="BI105" i="7"/>
  <c r="BH105" i="7"/>
  <c r="BG105" i="7"/>
  <c r="BF105" i="7"/>
  <c r="BE105" i="7"/>
  <c r="BI104" i="7"/>
  <c r="BH104" i="7"/>
  <c r="BG104" i="7"/>
  <c r="BF104" i="7"/>
  <c r="BE104" i="7"/>
  <c r="BI103" i="7"/>
  <c r="BH103" i="7"/>
  <c r="BG103" i="7"/>
  <c r="BF103" i="7"/>
  <c r="BE103" i="7"/>
  <c r="BI102" i="7"/>
  <c r="BH102" i="7"/>
  <c r="BG102" i="7"/>
  <c r="BF102" i="7"/>
  <c r="BE102" i="7"/>
  <c r="J91" i="7"/>
  <c r="F91" i="7"/>
  <c r="F89" i="7"/>
  <c r="E87" i="7"/>
  <c r="E85" i="7"/>
  <c r="J39" i="7"/>
  <c r="J38" i="7"/>
  <c r="AY100" i="1" s="1"/>
  <c r="J37" i="7"/>
  <c r="AX100" i="1" s="1"/>
  <c r="J24" i="7"/>
  <c r="E24" i="7"/>
  <c r="J23" i="7"/>
  <c r="J18" i="7"/>
  <c r="E18" i="7"/>
  <c r="F92" i="7" s="1"/>
  <c r="J17" i="7"/>
  <c r="J12" i="7"/>
  <c r="J89" i="7" s="1"/>
  <c r="E7" i="7"/>
  <c r="BK212" i="6"/>
  <c r="BI212" i="6"/>
  <c r="BH212" i="6"/>
  <c r="BG212" i="6"/>
  <c r="BE212" i="6"/>
  <c r="T212" i="6"/>
  <c r="T211" i="6" s="1"/>
  <c r="R212" i="6"/>
  <c r="P212" i="6"/>
  <c r="P211" i="6" s="1"/>
  <c r="J212" i="6"/>
  <c r="BF212" i="6" s="1"/>
  <c r="BK211" i="6"/>
  <c r="J211" i="6" s="1"/>
  <c r="J101" i="6" s="1"/>
  <c r="R211" i="6"/>
  <c r="BK209" i="6"/>
  <c r="BI209" i="6"/>
  <c r="BH209" i="6"/>
  <c r="BG209" i="6"/>
  <c r="BE209" i="6"/>
  <c r="T209" i="6"/>
  <c r="R209" i="6"/>
  <c r="P209" i="6"/>
  <c r="J209" i="6"/>
  <c r="BF209" i="6" s="1"/>
  <c r="BK208" i="6"/>
  <c r="BI208" i="6"/>
  <c r="BH208" i="6"/>
  <c r="BG208" i="6"/>
  <c r="BE208" i="6"/>
  <c r="T208" i="6"/>
  <c r="R208" i="6"/>
  <c r="R204" i="6" s="1"/>
  <c r="P208" i="6"/>
  <c r="J208" i="6"/>
  <c r="BF208" i="6" s="1"/>
  <c r="BK206" i="6"/>
  <c r="BI206" i="6"/>
  <c r="BH206" i="6"/>
  <c r="BG206" i="6"/>
  <c r="BE206" i="6"/>
  <c r="T206" i="6"/>
  <c r="R206" i="6"/>
  <c r="P206" i="6"/>
  <c r="J206" i="6"/>
  <c r="BF206" i="6" s="1"/>
  <c r="BK205" i="6"/>
  <c r="BI205" i="6"/>
  <c r="BH205" i="6"/>
  <c r="BG205" i="6"/>
  <c r="BE205" i="6"/>
  <c r="T205" i="6"/>
  <c r="R205" i="6"/>
  <c r="P205" i="6"/>
  <c r="J205" i="6"/>
  <c r="BF205" i="6" s="1"/>
  <c r="T204" i="6"/>
  <c r="P204" i="6"/>
  <c r="BK202" i="6"/>
  <c r="BI202" i="6"/>
  <c r="BH202" i="6"/>
  <c r="BG202" i="6"/>
  <c r="BE202" i="6"/>
  <c r="T202" i="6"/>
  <c r="R202" i="6"/>
  <c r="P202" i="6"/>
  <c r="J202" i="6"/>
  <c r="BF202" i="6" s="1"/>
  <c r="BK200" i="6"/>
  <c r="BI200" i="6"/>
  <c r="BH200" i="6"/>
  <c r="BG200" i="6"/>
  <c r="BE200" i="6"/>
  <c r="T200" i="6"/>
  <c r="R200" i="6"/>
  <c r="P200" i="6"/>
  <c r="J200" i="6"/>
  <c r="BF200" i="6" s="1"/>
  <c r="BK199" i="6"/>
  <c r="BI199" i="6"/>
  <c r="BH199" i="6"/>
  <c r="BG199" i="6"/>
  <c r="BF199" i="6"/>
  <c r="BE199" i="6"/>
  <c r="T199" i="6"/>
  <c r="R199" i="6"/>
  <c r="P199" i="6"/>
  <c r="J199" i="6"/>
  <c r="BK198" i="6"/>
  <c r="BI198" i="6"/>
  <c r="BH198" i="6"/>
  <c r="BG198" i="6"/>
  <c r="BE198" i="6"/>
  <c r="T198" i="6"/>
  <c r="R198" i="6"/>
  <c r="P198" i="6"/>
  <c r="J198" i="6"/>
  <c r="BF198" i="6" s="1"/>
  <c r="BK194" i="6"/>
  <c r="BI194" i="6"/>
  <c r="BH194" i="6"/>
  <c r="BG194" i="6"/>
  <c r="BE194" i="6"/>
  <c r="T194" i="6"/>
  <c r="T191" i="6" s="1"/>
  <c r="R194" i="6"/>
  <c r="P194" i="6"/>
  <c r="J194" i="6"/>
  <c r="BF194" i="6" s="1"/>
  <c r="BK192" i="6"/>
  <c r="BI192" i="6"/>
  <c r="BH192" i="6"/>
  <c r="BG192" i="6"/>
  <c r="BE192" i="6"/>
  <c r="T192" i="6"/>
  <c r="R192" i="6"/>
  <c r="P192" i="6"/>
  <c r="J192" i="6"/>
  <c r="BF192" i="6" s="1"/>
  <c r="P191" i="6"/>
  <c r="BK189" i="6"/>
  <c r="BI189" i="6"/>
  <c r="BH189" i="6"/>
  <c r="BG189" i="6"/>
  <c r="BF189" i="6"/>
  <c r="BE189" i="6"/>
  <c r="T189" i="6"/>
  <c r="R189" i="6"/>
  <c r="P189" i="6"/>
  <c r="J189" i="6"/>
  <c r="BK187" i="6"/>
  <c r="BI187" i="6"/>
  <c r="BH187" i="6"/>
  <c r="BG187" i="6"/>
  <c r="BF187" i="6"/>
  <c r="BE187" i="6"/>
  <c r="T187" i="6"/>
  <c r="R187" i="6"/>
  <c r="P187" i="6"/>
  <c r="J187" i="6"/>
  <c r="BK182" i="6"/>
  <c r="BI182" i="6"/>
  <c r="BH182" i="6"/>
  <c r="BG182" i="6"/>
  <c r="BF182" i="6"/>
  <c r="BE182" i="6"/>
  <c r="T182" i="6"/>
  <c r="R182" i="6"/>
  <c r="P182" i="6"/>
  <c r="J182" i="6"/>
  <c r="BK180" i="6"/>
  <c r="BI180" i="6"/>
  <c r="BH180" i="6"/>
  <c r="BG180" i="6"/>
  <c r="BE180" i="6"/>
  <c r="T180" i="6"/>
  <c r="R180" i="6"/>
  <c r="P180" i="6"/>
  <c r="J180" i="6"/>
  <c r="BF180" i="6" s="1"/>
  <c r="BK178" i="6"/>
  <c r="BI178" i="6"/>
  <c r="BH178" i="6"/>
  <c r="BG178" i="6"/>
  <c r="BE178" i="6"/>
  <c r="T178" i="6"/>
  <c r="R178" i="6"/>
  <c r="P178" i="6"/>
  <c r="J178" i="6"/>
  <c r="BF178" i="6" s="1"/>
  <c r="BK176" i="6"/>
  <c r="BI176" i="6"/>
  <c r="BH176" i="6"/>
  <c r="BG176" i="6"/>
  <c r="BF176" i="6"/>
  <c r="BE176" i="6"/>
  <c r="T176" i="6"/>
  <c r="R176" i="6"/>
  <c r="P176" i="6"/>
  <c r="J176" i="6"/>
  <c r="BK174" i="6"/>
  <c r="BI174" i="6"/>
  <c r="BH174" i="6"/>
  <c r="BG174" i="6"/>
  <c r="BF174" i="6"/>
  <c r="BE174" i="6"/>
  <c r="T174" i="6"/>
  <c r="R174" i="6"/>
  <c r="P174" i="6"/>
  <c r="J174" i="6"/>
  <c r="BK172" i="6"/>
  <c r="BI172" i="6"/>
  <c r="BH172" i="6"/>
  <c r="BG172" i="6"/>
  <c r="BE172" i="6"/>
  <c r="T172" i="6"/>
  <c r="R172" i="6"/>
  <c r="P172" i="6"/>
  <c r="J172" i="6"/>
  <c r="BF172" i="6" s="1"/>
  <c r="BK168" i="6"/>
  <c r="BI168" i="6"/>
  <c r="BH168" i="6"/>
  <c r="BG168" i="6"/>
  <c r="BE168" i="6"/>
  <c r="T168" i="6"/>
  <c r="R168" i="6"/>
  <c r="P168" i="6"/>
  <c r="J168" i="6"/>
  <c r="BF168" i="6" s="1"/>
  <c r="BK166" i="6"/>
  <c r="BI166" i="6"/>
  <c r="BH166" i="6"/>
  <c r="BG166" i="6"/>
  <c r="BE166" i="6"/>
  <c r="T166" i="6"/>
  <c r="R166" i="6"/>
  <c r="P166" i="6"/>
  <c r="J166" i="6"/>
  <c r="BF166" i="6" s="1"/>
  <c r="BK162" i="6"/>
  <c r="BI162" i="6"/>
  <c r="BH162" i="6"/>
  <c r="BG162" i="6"/>
  <c r="BE162" i="6"/>
  <c r="T162" i="6"/>
  <c r="R162" i="6"/>
  <c r="P162" i="6"/>
  <c r="J162" i="6"/>
  <c r="BF162" i="6" s="1"/>
  <c r="BK158" i="6"/>
  <c r="BI158" i="6"/>
  <c r="BH158" i="6"/>
  <c r="BG158" i="6"/>
  <c r="BE158" i="6"/>
  <c r="T158" i="6"/>
  <c r="R158" i="6"/>
  <c r="P158" i="6"/>
  <c r="J158" i="6"/>
  <c r="BF158" i="6" s="1"/>
  <c r="BK153" i="6"/>
  <c r="BI153" i="6"/>
  <c r="BH153" i="6"/>
  <c r="BG153" i="6"/>
  <c r="BE153" i="6"/>
  <c r="T153" i="6"/>
  <c r="R153" i="6"/>
  <c r="P153" i="6"/>
  <c r="J153" i="6"/>
  <c r="BF153" i="6" s="1"/>
  <c r="BK149" i="6"/>
  <c r="BI149" i="6"/>
  <c r="BH149" i="6"/>
  <c r="BG149" i="6"/>
  <c r="BE149" i="6"/>
  <c r="T149" i="6"/>
  <c r="R149" i="6"/>
  <c r="P149" i="6"/>
  <c r="J149" i="6"/>
  <c r="BF149" i="6" s="1"/>
  <c r="BK144" i="6"/>
  <c r="BI144" i="6"/>
  <c r="BH144" i="6"/>
  <c r="BG144" i="6"/>
  <c r="BE144" i="6"/>
  <c r="T144" i="6"/>
  <c r="R144" i="6"/>
  <c r="R133" i="6" s="1"/>
  <c r="P144" i="6"/>
  <c r="P133" i="6" s="1"/>
  <c r="P132" i="6" s="1"/>
  <c r="P131" i="6" s="1"/>
  <c r="AU99" i="1" s="1"/>
  <c r="J144" i="6"/>
  <c r="BF144" i="6" s="1"/>
  <c r="BK140" i="6"/>
  <c r="BI140" i="6"/>
  <c r="BH140" i="6"/>
  <c r="BG140" i="6"/>
  <c r="BE140" i="6"/>
  <c r="T140" i="6"/>
  <c r="R140" i="6"/>
  <c r="P140" i="6"/>
  <c r="J140" i="6"/>
  <c r="BF140" i="6" s="1"/>
  <c r="BK138" i="6"/>
  <c r="BI138" i="6"/>
  <c r="BH138" i="6"/>
  <c r="BG138" i="6"/>
  <c r="BE138" i="6"/>
  <c r="T138" i="6"/>
  <c r="T133" i="6" s="1"/>
  <c r="R138" i="6"/>
  <c r="P138" i="6"/>
  <c r="J138" i="6"/>
  <c r="BF138" i="6" s="1"/>
  <c r="BK136" i="6"/>
  <c r="BI136" i="6"/>
  <c r="BH136" i="6"/>
  <c r="BG136" i="6"/>
  <c r="BE136" i="6"/>
  <c r="T136" i="6"/>
  <c r="R136" i="6"/>
  <c r="P136" i="6"/>
  <c r="J136" i="6"/>
  <c r="BF136" i="6" s="1"/>
  <c r="BK134" i="6"/>
  <c r="BI134" i="6"/>
  <c r="BH134" i="6"/>
  <c r="BG134" i="6"/>
  <c r="BF134" i="6"/>
  <c r="BE134" i="6"/>
  <c r="T134" i="6"/>
  <c r="R134" i="6"/>
  <c r="P134" i="6"/>
  <c r="J134" i="6"/>
  <c r="J128" i="6"/>
  <c r="J127" i="6"/>
  <c r="F127" i="6"/>
  <c r="F125" i="6"/>
  <c r="E123" i="6"/>
  <c r="E121" i="6"/>
  <c r="BI110" i="6"/>
  <c r="BH110" i="6"/>
  <c r="BG110" i="6"/>
  <c r="BE110" i="6"/>
  <c r="BI109" i="6"/>
  <c r="BH109" i="6"/>
  <c r="BG109" i="6"/>
  <c r="BF109" i="6"/>
  <c r="BE109" i="6"/>
  <c r="BI108" i="6"/>
  <c r="BH108" i="6"/>
  <c r="BG108" i="6"/>
  <c r="BF108" i="6"/>
  <c r="BE108" i="6"/>
  <c r="BI107" i="6"/>
  <c r="BH107" i="6"/>
  <c r="BG107" i="6"/>
  <c r="BF107" i="6"/>
  <c r="BE107" i="6"/>
  <c r="BI106" i="6"/>
  <c r="BH106" i="6"/>
  <c r="BG106" i="6"/>
  <c r="BF106" i="6"/>
  <c r="BE106" i="6"/>
  <c r="BI105" i="6"/>
  <c r="BH105" i="6"/>
  <c r="BG105" i="6"/>
  <c r="BF105" i="6"/>
  <c r="BE105" i="6"/>
  <c r="J92" i="6"/>
  <c r="J91" i="6"/>
  <c r="F91" i="6"/>
  <c r="F89" i="6"/>
  <c r="E87" i="6"/>
  <c r="J39" i="6"/>
  <c r="J38" i="6"/>
  <c r="AY99" i="1" s="1"/>
  <c r="J37" i="6"/>
  <c r="J24" i="6"/>
  <c r="E24" i="6"/>
  <c r="J23" i="6"/>
  <c r="J18" i="6"/>
  <c r="E18" i="6"/>
  <c r="F128" i="6" s="1"/>
  <c r="J17" i="6"/>
  <c r="J12" i="6"/>
  <c r="J89" i="6" s="1"/>
  <c r="E7" i="6"/>
  <c r="E85" i="6" s="1"/>
  <c r="BK156" i="5"/>
  <c r="BK155" i="5" s="1"/>
  <c r="J155" i="5" s="1"/>
  <c r="J101" i="5" s="1"/>
  <c r="BI156" i="5"/>
  <c r="BH156" i="5"/>
  <c r="BG156" i="5"/>
  <c r="BF156" i="5"/>
  <c r="BE156" i="5"/>
  <c r="T156" i="5"/>
  <c r="T155" i="5" s="1"/>
  <c r="R156" i="5"/>
  <c r="R155" i="5" s="1"/>
  <c r="P156" i="5"/>
  <c r="J156" i="5"/>
  <c r="P155" i="5"/>
  <c r="BK154" i="5"/>
  <c r="BK153" i="5" s="1"/>
  <c r="J153" i="5" s="1"/>
  <c r="J100" i="5" s="1"/>
  <c r="BI154" i="5"/>
  <c r="BH154" i="5"/>
  <c r="BG154" i="5"/>
  <c r="BF154" i="5"/>
  <c r="BE154" i="5"/>
  <c r="T154" i="5"/>
  <c r="R154" i="5"/>
  <c r="R153" i="5" s="1"/>
  <c r="P154" i="5"/>
  <c r="J154" i="5"/>
  <c r="T153" i="5"/>
  <c r="P153" i="5"/>
  <c r="BK151" i="5"/>
  <c r="BI151" i="5"/>
  <c r="BH151" i="5"/>
  <c r="BG151" i="5"/>
  <c r="BF151" i="5"/>
  <c r="BE151" i="5"/>
  <c r="T151" i="5"/>
  <c r="R151" i="5"/>
  <c r="P151" i="5"/>
  <c r="J151" i="5"/>
  <c r="BK149" i="5"/>
  <c r="BI149" i="5"/>
  <c r="BH149" i="5"/>
  <c r="BG149" i="5"/>
  <c r="BF149" i="5"/>
  <c r="BE149" i="5"/>
  <c r="T149" i="5"/>
  <c r="R149" i="5"/>
  <c r="P149" i="5"/>
  <c r="J149" i="5"/>
  <c r="BK148" i="5"/>
  <c r="BI148" i="5"/>
  <c r="BH148" i="5"/>
  <c r="BG148" i="5"/>
  <c r="BE148" i="5"/>
  <c r="T148" i="5"/>
  <c r="R148" i="5"/>
  <c r="R142" i="5" s="1"/>
  <c r="P148" i="5"/>
  <c r="P142" i="5" s="1"/>
  <c r="J148" i="5"/>
  <c r="BF148" i="5" s="1"/>
  <c r="BK147" i="5"/>
  <c r="BI147" i="5"/>
  <c r="BH147" i="5"/>
  <c r="BG147" i="5"/>
  <c r="BE147" i="5"/>
  <c r="T147" i="5"/>
  <c r="T142" i="5" s="1"/>
  <c r="R147" i="5"/>
  <c r="P147" i="5"/>
  <c r="J147" i="5"/>
  <c r="BF147" i="5" s="1"/>
  <c r="BK146" i="5"/>
  <c r="BI146" i="5"/>
  <c r="BH146" i="5"/>
  <c r="BG146" i="5"/>
  <c r="BE146" i="5"/>
  <c r="T146" i="5"/>
  <c r="R146" i="5"/>
  <c r="P146" i="5"/>
  <c r="J146" i="5"/>
  <c r="BF146" i="5" s="1"/>
  <c r="BK145" i="5"/>
  <c r="BI145" i="5"/>
  <c r="BH145" i="5"/>
  <c r="BG145" i="5"/>
  <c r="BF145" i="5"/>
  <c r="BE145" i="5"/>
  <c r="T145" i="5"/>
  <c r="R145" i="5"/>
  <c r="P145" i="5"/>
  <c r="J145" i="5"/>
  <c r="BK143" i="5"/>
  <c r="BI143" i="5"/>
  <c r="BH143" i="5"/>
  <c r="BG143" i="5"/>
  <c r="BF143" i="5"/>
  <c r="BE143" i="5"/>
  <c r="T143" i="5"/>
  <c r="R143" i="5"/>
  <c r="P143" i="5"/>
  <c r="J143" i="5"/>
  <c r="BK140" i="5"/>
  <c r="BI140" i="5"/>
  <c r="BH140" i="5"/>
  <c r="BG140" i="5"/>
  <c r="BE140" i="5"/>
  <c r="T140" i="5"/>
  <c r="R140" i="5"/>
  <c r="P140" i="5"/>
  <c r="J140" i="5"/>
  <c r="BF140" i="5" s="1"/>
  <c r="BK138" i="5"/>
  <c r="BI138" i="5"/>
  <c r="BH138" i="5"/>
  <c r="BG138" i="5"/>
  <c r="BE138" i="5"/>
  <c r="T138" i="5"/>
  <c r="R138" i="5"/>
  <c r="P138" i="5"/>
  <c r="J138" i="5"/>
  <c r="BF138" i="5" s="1"/>
  <c r="BK136" i="5"/>
  <c r="BI136" i="5"/>
  <c r="BH136" i="5"/>
  <c r="BG136" i="5"/>
  <c r="BF136" i="5"/>
  <c r="BE136" i="5"/>
  <c r="T136" i="5"/>
  <c r="T133" i="5" s="1"/>
  <c r="R136" i="5"/>
  <c r="P136" i="5"/>
  <c r="P133" i="5" s="1"/>
  <c r="P132" i="5" s="1"/>
  <c r="P131" i="5" s="1"/>
  <c r="AU98" i="1" s="1"/>
  <c r="J136" i="5"/>
  <c r="BK134" i="5"/>
  <c r="BI134" i="5"/>
  <c r="BH134" i="5"/>
  <c r="BG134" i="5"/>
  <c r="BF134" i="5"/>
  <c r="BE134" i="5"/>
  <c r="T134" i="5"/>
  <c r="R134" i="5"/>
  <c r="P134" i="5"/>
  <c r="J134" i="5"/>
  <c r="J127" i="5"/>
  <c r="F127" i="5"/>
  <c r="F125" i="5"/>
  <c r="E123" i="5"/>
  <c r="E121" i="5"/>
  <c r="BI110" i="5"/>
  <c r="BH110" i="5"/>
  <c r="BG110" i="5"/>
  <c r="BE110" i="5"/>
  <c r="BI109" i="5"/>
  <c r="BH109" i="5"/>
  <c r="BG109" i="5"/>
  <c r="BF109" i="5"/>
  <c r="BE109" i="5"/>
  <c r="BI108" i="5"/>
  <c r="BH108" i="5"/>
  <c r="BG108" i="5"/>
  <c r="BF108" i="5"/>
  <c r="BE108" i="5"/>
  <c r="BI107" i="5"/>
  <c r="BH107" i="5"/>
  <c r="BG107" i="5"/>
  <c r="BF107" i="5"/>
  <c r="BE107" i="5"/>
  <c r="BI106" i="5"/>
  <c r="BH106" i="5"/>
  <c r="BG106" i="5"/>
  <c r="BF106" i="5"/>
  <c r="BE106" i="5"/>
  <c r="BI105" i="5"/>
  <c r="BH105" i="5"/>
  <c r="BG105" i="5"/>
  <c r="BF105" i="5"/>
  <c r="BE105" i="5"/>
  <c r="J91" i="5"/>
  <c r="F91" i="5"/>
  <c r="F89" i="5"/>
  <c r="E87" i="5"/>
  <c r="E85" i="5"/>
  <c r="J39" i="5"/>
  <c r="J38" i="5"/>
  <c r="AY98" i="1" s="1"/>
  <c r="J37" i="5"/>
  <c r="J24" i="5"/>
  <c r="E24" i="5"/>
  <c r="J92" i="5" s="1"/>
  <c r="J23" i="5"/>
  <c r="J18" i="5"/>
  <c r="E18" i="5"/>
  <c r="F92" i="5" s="1"/>
  <c r="J17" i="5"/>
  <c r="J12" i="5"/>
  <c r="J89" i="5" s="1"/>
  <c r="E7" i="5"/>
  <c r="BK286" i="4"/>
  <c r="BI286" i="4"/>
  <c r="BH286" i="4"/>
  <c r="BG286" i="4"/>
  <c r="BE286" i="4"/>
  <c r="T286" i="4"/>
  <c r="R286" i="4"/>
  <c r="P286" i="4"/>
  <c r="J286" i="4"/>
  <c r="BF286" i="4" s="1"/>
  <c r="BK284" i="4"/>
  <c r="BI284" i="4"/>
  <c r="BH284" i="4"/>
  <c r="BG284" i="4"/>
  <c r="BF284" i="4"/>
  <c r="BE284" i="4"/>
  <c r="T284" i="4"/>
  <c r="R284" i="4"/>
  <c r="P284" i="4"/>
  <c r="J284" i="4"/>
  <c r="BK281" i="4"/>
  <c r="BI281" i="4"/>
  <c r="BH281" i="4"/>
  <c r="BG281" i="4"/>
  <c r="BE281" i="4"/>
  <c r="T281" i="4"/>
  <c r="R281" i="4"/>
  <c r="P281" i="4"/>
  <c r="J281" i="4"/>
  <c r="BF281" i="4" s="1"/>
  <c r="BK279" i="4"/>
  <c r="BI279" i="4"/>
  <c r="BH279" i="4"/>
  <c r="BG279" i="4"/>
  <c r="BE279" i="4"/>
  <c r="T279" i="4"/>
  <c r="R279" i="4"/>
  <c r="P279" i="4"/>
  <c r="J279" i="4"/>
  <c r="BF279" i="4" s="1"/>
  <c r="BK278" i="4"/>
  <c r="J278" i="4" s="1"/>
  <c r="J105" i="4" s="1"/>
  <c r="BK277" i="4"/>
  <c r="J277" i="4" s="1"/>
  <c r="J104" i="4" s="1"/>
  <c r="BK276" i="4"/>
  <c r="BK275" i="4" s="1"/>
  <c r="J275" i="4" s="1"/>
  <c r="J103" i="4" s="1"/>
  <c r="BI276" i="4"/>
  <c r="BH276" i="4"/>
  <c r="BG276" i="4"/>
  <c r="BE276" i="4"/>
  <c r="T276" i="4"/>
  <c r="R276" i="4"/>
  <c r="P276" i="4"/>
  <c r="J276" i="4"/>
  <c r="BF276" i="4" s="1"/>
  <c r="T275" i="4"/>
  <c r="R275" i="4"/>
  <c r="P275" i="4"/>
  <c r="BK271" i="4"/>
  <c r="BI271" i="4"/>
  <c r="BH271" i="4"/>
  <c r="BG271" i="4"/>
  <c r="BE271" i="4"/>
  <c r="T271" i="4"/>
  <c r="R271" i="4"/>
  <c r="P271" i="4"/>
  <c r="J271" i="4"/>
  <c r="BF271" i="4" s="1"/>
  <c r="BK269" i="4"/>
  <c r="BI269" i="4"/>
  <c r="BH269" i="4"/>
  <c r="BG269" i="4"/>
  <c r="BE269" i="4"/>
  <c r="T269" i="4"/>
  <c r="R269" i="4"/>
  <c r="P269" i="4"/>
  <c r="J269" i="4"/>
  <c r="BF269" i="4" s="1"/>
  <c r="BK267" i="4"/>
  <c r="BI267" i="4"/>
  <c r="BH267" i="4"/>
  <c r="BG267" i="4"/>
  <c r="BE267" i="4"/>
  <c r="T267" i="4"/>
  <c r="R267" i="4"/>
  <c r="P267" i="4"/>
  <c r="J267" i="4"/>
  <c r="BF267" i="4" s="1"/>
  <c r="BK266" i="4"/>
  <c r="BI266" i="4"/>
  <c r="BH266" i="4"/>
  <c r="BG266" i="4"/>
  <c r="BE266" i="4"/>
  <c r="T266" i="4"/>
  <c r="R266" i="4"/>
  <c r="P266" i="4"/>
  <c r="J266" i="4"/>
  <c r="BF266" i="4" s="1"/>
  <c r="BK264" i="4"/>
  <c r="BI264" i="4"/>
  <c r="BH264" i="4"/>
  <c r="BG264" i="4"/>
  <c r="BE264" i="4"/>
  <c r="T264" i="4"/>
  <c r="R264" i="4"/>
  <c r="P264" i="4"/>
  <c r="J264" i="4"/>
  <c r="BF264" i="4" s="1"/>
  <c r="BK262" i="4"/>
  <c r="BI262" i="4"/>
  <c r="BH262" i="4"/>
  <c r="BG262" i="4"/>
  <c r="BF262" i="4"/>
  <c r="BE262" i="4"/>
  <c r="T262" i="4"/>
  <c r="R262" i="4"/>
  <c r="P262" i="4"/>
  <c r="J262" i="4"/>
  <c r="BK261" i="4"/>
  <c r="BI261" i="4"/>
  <c r="BH261" i="4"/>
  <c r="BG261" i="4"/>
  <c r="BE261" i="4"/>
  <c r="T261" i="4"/>
  <c r="R261" i="4"/>
  <c r="P261" i="4"/>
  <c r="J261" i="4"/>
  <c r="BF261" i="4" s="1"/>
  <c r="T260" i="4"/>
  <c r="BK259" i="4"/>
  <c r="BI259" i="4"/>
  <c r="BH259" i="4"/>
  <c r="BG259" i="4"/>
  <c r="BE259" i="4"/>
  <c r="T259" i="4"/>
  <c r="R259" i="4"/>
  <c r="P259" i="4"/>
  <c r="J259" i="4"/>
  <c r="BF259" i="4" s="1"/>
  <c r="BK258" i="4"/>
  <c r="BI258" i="4"/>
  <c r="BH258" i="4"/>
  <c r="BG258" i="4"/>
  <c r="BE258" i="4"/>
  <c r="T258" i="4"/>
  <c r="R258" i="4"/>
  <c r="P258" i="4"/>
  <c r="J258" i="4"/>
  <c r="BF258" i="4" s="1"/>
  <c r="BK257" i="4"/>
  <c r="BI257" i="4"/>
  <c r="BH257" i="4"/>
  <c r="BG257" i="4"/>
  <c r="BE257" i="4"/>
  <c r="T257" i="4"/>
  <c r="R257" i="4"/>
  <c r="P257" i="4"/>
  <c r="J257" i="4"/>
  <c r="BF257" i="4" s="1"/>
  <c r="BK255" i="4"/>
  <c r="BI255" i="4"/>
  <c r="BH255" i="4"/>
  <c r="BG255" i="4"/>
  <c r="BE255" i="4"/>
  <c r="T255" i="4"/>
  <c r="R255" i="4"/>
  <c r="P255" i="4"/>
  <c r="J255" i="4"/>
  <c r="BF255" i="4" s="1"/>
  <c r="BK254" i="4"/>
  <c r="BI254" i="4"/>
  <c r="BH254" i="4"/>
  <c r="BG254" i="4"/>
  <c r="BE254" i="4"/>
  <c r="T254" i="4"/>
  <c r="R254" i="4"/>
  <c r="P254" i="4"/>
  <c r="J254" i="4"/>
  <c r="BF254" i="4" s="1"/>
  <c r="BK252" i="4"/>
  <c r="BI252" i="4"/>
  <c r="BH252" i="4"/>
  <c r="BG252" i="4"/>
  <c r="BE252" i="4"/>
  <c r="T252" i="4"/>
  <c r="R252" i="4"/>
  <c r="P252" i="4"/>
  <c r="J252" i="4"/>
  <c r="BF252" i="4" s="1"/>
  <c r="BK250" i="4"/>
  <c r="BI250" i="4"/>
  <c r="BH250" i="4"/>
  <c r="BG250" i="4"/>
  <c r="BF250" i="4"/>
  <c r="BE250" i="4"/>
  <c r="T250" i="4"/>
  <c r="R250" i="4"/>
  <c r="P250" i="4"/>
  <c r="J250" i="4"/>
  <c r="BK248" i="4"/>
  <c r="BI248" i="4"/>
  <c r="BH248" i="4"/>
  <c r="BG248" i="4"/>
  <c r="BF248" i="4"/>
  <c r="BE248" i="4"/>
  <c r="T248" i="4"/>
  <c r="R248" i="4"/>
  <c r="P248" i="4"/>
  <c r="J248" i="4"/>
  <c r="BK247" i="4"/>
  <c r="BI247" i="4"/>
  <c r="BH247" i="4"/>
  <c r="BG247" i="4"/>
  <c r="BE247" i="4"/>
  <c r="T247" i="4"/>
  <c r="R247" i="4"/>
  <c r="P247" i="4"/>
  <c r="J247" i="4"/>
  <c r="BF247" i="4" s="1"/>
  <c r="BK245" i="4"/>
  <c r="BI245" i="4"/>
  <c r="BH245" i="4"/>
  <c r="BG245" i="4"/>
  <c r="BE245" i="4"/>
  <c r="T245" i="4"/>
  <c r="R245" i="4"/>
  <c r="P245" i="4"/>
  <c r="J245" i="4"/>
  <c r="BF245" i="4" s="1"/>
  <c r="BK240" i="4"/>
  <c r="BK229" i="4" s="1"/>
  <c r="J229" i="4" s="1"/>
  <c r="J100" i="4" s="1"/>
  <c r="BI240" i="4"/>
  <c r="BH240" i="4"/>
  <c r="BG240" i="4"/>
  <c r="BE240" i="4"/>
  <c r="T240" i="4"/>
  <c r="R240" i="4"/>
  <c r="P240" i="4"/>
  <c r="J240" i="4"/>
  <c r="BF240" i="4" s="1"/>
  <c r="BK236" i="4"/>
  <c r="BI236" i="4"/>
  <c r="BH236" i="4"/>
  <c r="BG236" i="4"/>
  <c r="BE236" i="4"/>
  <c r="T236" i="4"/>
  <c r="R236" i="4"/>
  <c r="P236" i="4"/>
  <c r="J236" i="4"/>
  <c r="BF236" i="4" s="1"/>
  <c r="BK232" i="4"/>
  <c r="BI232" i="4"/>
  <c r="BH232" i="4"/>
  <c r="BG232" i="4"/>
  <c r="BE232" i="4"/>
  <c r="T232" i="4"/>
  <c r="T229" i="4" s="1"/>
  <c r="R232" i="4"/>
  <c r="P232" i="4"/>
  <c r="P229" i="4" s="1"/>
  <c r="J232" i="4"/>
  <c r="BF232" i="4" s="1"/>
  <c r="BK230" i="4"/>
  <c r="BI230" i="4"/>
  <c r="BH230" i="4"/>
  <c r="BG230" i="4"/>
  <c r="BE230" i="4"/>
  <c r="T230" i="4"/>
  <c r="R230" i="4"/>
  <c r="P230" i="4"/>
  <c r="J230" i="4"/>
  <c r="BF230" i="4" s="1"/>
  <c r="BK227" i="4"/>
  <c r="BI227" i="4"/>
  <c r="BH227" i="4"/>
  <c r="BG227" i="4"/>
  <c r="BE227" i="4"/>
  <c r="T227" i="4"/>
  <c r="R227" i="4"/>
  <c r="P227" i="4"/>
  <c r="J227" i="4"/>
  <c r="BF227" i="4" s="1"/>
  <c r="BK225" i="4"/>
  <c r="BI225" i="4"/>
  <c r="BH225" i="4"/>
  <c r="BG225" i="4"/>
  <c r="BE225" i="4"/>
  <c r="T225" i="4"/>
  <c r="R225" i="4"/>
  <c r="P225" i="4"/>
  <c r="J225" i="4"/>
  <c r="BF225" i="4" s="1"/>
  <c r="BK223" i="4"/>
  <c r="BI223" i="4"/>
  <c r="BH223" i="4"/>
  <c r="BG223" i="4"/>
  <c r="BE223" i="4"/>
  <c r="T223" i="4"/>
  <c r="R223" i="4"/>
  <c r="P223" i="4"/>
  <c r="J223" i="4"/>
  <c r="BF223" i="4" s="1"/>
  <c r="BK221" i="4"/>
  <c r="BI221" i="4"/>
  <c r="BH221" i="4"/>
  <c r="BG221" i="4"/>
  <c r="BF221" i="4"/>
  <c r="BE221" i="4"/>
  <c r="T221" i="4"/>
  <c r="R221" i="4"/>
  <c r="P221" i="4"/>
  <c r="J221" i="4"/>
  <c r="BK219" i="4"/>
  <c r="BI219" i="4"/>
  <c r="BH219" i="4"/>
  <c r="BG219" i="4"/>
  <c r="BE219" i="4"/>
  <c r="T219" i="4"/>
  <c r="R219" i="4"/>
  <c r="P219" i="4"/>
  <c r="J219" i="4"/>
  <c r="BF219" i="4" s="1"/>
  <c r="BK217" i="4"/>
  <c r="BI217" i="4"/>
  <c r="BH217" i="4"/>
  <c r="BG217" i="4"/>
  <c r="BE217" i="4"/>
  <c r="T217" i="4"/>
  <c r="R217" i="4"/>
  <c r="P217" i="4"/>
  <c r="J217" i="4"/>
  <c r="BF217" i="4" s="1"/>
  <c r="BK215" i="4"/>
  <c r="BI215" i="4"/>
  <c r="BH215" i="4"/>
  <c r="BG215" i="4"/>
  <c r="BF215" i="4"/>
  <c r="BE215" i="4"/>
  <c r="T215" i="4"/>
  <c r="R215" i="4"/>
  <c r="P215" i="4"/>
  <c r="J215" i="4"/>
  <c r="BK211" i="4"/>
  <c r="BI211" i="4"/>
  <c r="BH211" i="4"/>
  <c r="BG211" i="4"/>
  <c r="BE211" i="4"/>
  <c r="T211" i="4"/>
  <c r="R211" i="4"/>
  <c r="P211" i="4"/>
  <c r="J211" i="4"/>
  <c r="BF211" i="4" s="1"/>
  <c r="BK209" i="4"/>
  <c r="BI209" i="4"/>
  <c r="BH209" i="4"/>
  <c r="BG209" i="4"/>
  <c r="BE209" i="4"/>
  <c r="T209" i="4"/>
  <c r="R209" i="4"/>
  <c r="P209" i="4"/>
  <c r="J209" i="4"/>
  <c r="BF209" i="4" s="1"/>
  <c r="BK207" i="4"/>
  <c r="BI207" i="4"/>
  <c r="BH207" i="4"/>
  <c r="BG207" i="4"/>
  <c r="BE207" i="4"/>
  <c r="T207" i="4"/>
  <c r="R207" i="4"/>
  <c r="P207" i="4"/>
  <c r="J207" i="4"/>
  <c r="BF207" i="4" s="1"/>
  <c r="BK205" i="4"/>
  <c r="BI205" i="4"/>
  <c r="BH205" i="4"/>
  <c r="BG205" i="4"/>
  <c r="BE205" i="4"/>
  <c r="T205" i="4"/>
  <c r="R205" i="4"/>
  <c r="P205" i="4"/>
  <c r="J205" i="4"/>
  <c r="BF205" i="4" s="1"/>
  <c r="BK202" i="4"/>
  <c r="BI202" i="4"/>
  <c r="BH202" i="4"/>
  <c r="BG202" i="4"/>
  <c r="BF202" i="4"/>
  <c r="BE202" i="4"/>
  <c r="T202" i="4"/>
  <c r="R202" i="4"/>
  <c r="P202" i="4"/>
  <c r="J202" i="4"/>
  <c r="BK201" i="4"/>
  <c r="BI201" i="4"/>
  <c r="BH201" i="4"/>
  <c r="BG201" i="4"/>
  <c r="BE201" i="4"/>
  <c r="T201" i="4"/>
  <c r="R201" i="4"/>
  <c r="P201" i="4"/>
  <c r="J201" i="4"/>
  <c r="BF201" i="4" s="1"/>
  <c r="BK197" i="4"/>
  <c r="BI197" i="4"/>
  <c r="BH197" i="4"/>
  <c r="BG197" i="4"/>
  <c r="BE197" i="4"/>
  <c r="T197" i="4"/>
  <c r="R197" i="4"/>
  <c r="P197" i="4"/>
  <c r="J197" i="4"/>
  <c r="BF197" i="4" s="1"/>
  <c r="BK196" i="4"/>
  <c r="BI196" i="4"/>
  <c r="BH196" i="4"/>
  <c r="BG196" i="4"/>
  <c r="BF196" i="4"/>
  <c r="BE196" i="4"/>
  <c r="T196" i="4"/>
  <c r="R196" i="4"/>
  <c r="P196" i="4"/>
  <c r="J196" i="4"/>
  <c r="BK194" i="4"/>
  <c r="BI194" i="4"/>
  <c r="BH194" i="4"/>
  <c r="BG194" i="4"/>
  <c r="BE194" i="4"/>
  <c r="T194" i="4"/>
  <c r="R194" i="4"/>
  <c r="P194" i="4"/>
  <c r="J194" i="4"/>
  <c r="BF194" i="4" s="1"/>
  <c r="BK188" i="4"/>
  <c r="BI188" i="4"/>
  <c r="BH188" i="4"/>
  <c r="BG188" i="4"/>
  <c r="BE188" i="4"/>
  <c r="T188" i="4"/>
  <c r="R188" i="4"/>
  <c r="P188" i="4"/>
  <c r="J188" i="4"/>
  <c r="BF188" i="4" s="1"/>
  <c r="BK186" i="4"/>
  <c r="BI186" i="4"/>
  <c r="BH186" i="4"/>
  <c r="BG186" i="4"/>
  <c r="BE186" i="4"/>
  <c r="T186" i="4"/>
  <c r="R186" i="4"/>
  <c r="P186" i="4"/>
  <c r="J186" i="4"/>
  <c r="BF186" i="4" s="1"/>
  <c r="BK184" i="4"/>
  <c r="BI184" i="4"/>
  <c r="BH184" i="4"/>
  <c r="BG184" i="4"/>
  <c r="BE184" i="4"/>
  <c r="T184" i="4"/>
  <c r="R184" i="4"/>
  <c r="P184" i="4"/>
  <c r="J184" i="4"/>
  <c r="BF184" i="4" s="1"/>
  <c r="BK182" i="4"/>
  <c r="BI182" i="4"/>
  <c r="BH182" i="4"/>
  <c r="BG182" i="4"/>
  <c r="BF182" i="4"/>
  <c r="BE182" i="4"/>
  <c r="T182" i="4"/>
  <c r="R182" i="4"/>
  <c r="P182" i="4"/>
  <c r="J182" i="4"/>
  <c r="BK180" i="4"/>
  <c r="BI180" i="4"/>
  <c r="BH180" i="4"/>
  <c r="BG180" i="4"/>
  <c r="BE180" i="4"/>
  <c r="T180" i="4"/>
  <c r="R180" i="4"/>
  <c r="P180" i="4"/>
  <c r="J180" i="4"/>
  <c r="BF180" i="4" s="1"/>
  <c r="BK176" i="4"/>
  <c r="BI176" i="4"/>
  <c r="BH176" i="4"/>
  <c r="BG176" i="4"/>
  <c r="BE176" i="4"/>
  <c r="T176" i="4"/>
  <c r="R176" i="4"/>
  <c r="P176" i="4"/>
  <c r="J176" i="4"/>
  <c r="BF176" i="4" s="1"/>
  <c r="BK172" i="4"/>
  <c r="BI172" i="4"/>
  <c r="BH172" i="4"/>
  <c r="BG172" i="4"/>
  <c r="BE172" i="4"/>
  <c r="T172" i="4"/>
  <c r="R172" i="4"/>
  <c r="P172" i="4"/>
  <c r="J172" i="4"/>
  <c r="BF172" i="4" s="1"/>
  <c r="BK171" i="4"/>
  <c r="BI171" i="4"/>
  <c r="BH171" i="4"/>
  <c r="BG171" i="4"/>
  <c r="BF171" i="4"/>
  <c r="BE171" i="4"/>
  <c r="T171" i="4"/>
  <c r="R171" i="4"/>
  <c r="P171" i="4"/>
  <c r="J171" i="4"/>
  <c r="BK167" i="4"/>
  <c r="BI167" i="4"/>
  <c r="BH167" i="4"/>
  <c r="BG167" i="4"/>
  <c r="BF167" i="4"/>
  <c r="BE167" i="4"/>
  <c r="T167" i="4"/>
  <c r="R167" i="4"/>
  <c r="P167" i="4"/>
  <c r="J167" i="4"/>
  <c r="BK162" i="4"/>
  <c r="BI162" i="4"/>
  <c r="BH162" i="4"/>
  <c r="BG162" i="4"/>
  <c r="BE162" i="4"/>
  <c r="T162" i="4"/>
  <c r="R162" i="4"/>
  <c r="P162" i="4"/>
  <c r="J162" i="4"/>
  <c r="BF162" i="4" s="1"/>
  <c r="BK158" i="4"/>
  <c r="BI158" i="4"/>
  <c r="BH158" i="4"/>
  <c r="BG158" i="4"/>
  <c r="BE158" i="4"/>
  <c r="T158" i="4"/>
  <c r="R158" i="4"/>
  <c r="P158" i="4"/>
  <c r="J158" i="4"/>
  <c r="BF158" i="4" s="1"/>
  <c r="BK153" i="4"/>
  <c r="BI153" i="4"/>
  <c r="BH153" i="4"/>
  <c r="BG153" i="4"/>
  <c r="BE153" i="4"/>
  <c r="T153" i="4"/>
  <c r="R153" i="4"/>
  <c r="P153" i="4"/>
  <c r="J153" i="4"/>
  <c r="BF153" i="4" s="1"/>
  <c r="BK151" i="4"/>
  <c r="BI151" i="4"/>
  <c r="BH151" i="4"/>
  <c r="BG151" i="4"/>
  <c r="BE151" i="4"/>
  <c r="T151" i="4"/>
  <c r="R151" i="4"/>
  <c r="P151" i="4"/>
  <c r="J151" i="4"/>
  <c r="BF151" i="4" s="1"/>
  <c r="BK147" i="4"/>
  <c r="BI147" i="4"/>
  <c r="BH147" i="4"/>
  <c r="BG147" i="4"/>
  <c r="BE147" i="4"/>
  <c r="T147" i="4"/>
  <c r="R147" i="4"/>
  <c r="P147" i="4"/>
  <c r="J147" i="4"/>
  <c r="BF147" i="4" s="1"/>
  <c r="BK143" i="4"/>
  <c r="BI143" i="4"/>
  <c r="BH143" i="4"/>
  <c r="BG143" i="4"/>
  <c r="BE143" i="4"/>
  <c r="T143" i="4"/>
  <c r="R143" i="4"/>
  <c r="P143" i="4"/>
  <c r="J143" i="4"/>
  <c r="BF143" i="4" s="1"/>
  <c r="BK141" i="4"/>
  <c r="BI141" i="4"/>
  <c r="BH141" i="4"/>
  <c r="BG141" i="4"/>
  <c r="BE141" i="4"/>
  <c r="T141" i="4"/>
  <c r="T137" i="4" s="1"/>
  <c r="R141" i="4"/>
  <c r="R137" i="4" s="1"/>
  <c r="P141" i="4"/>
  <c r="P137" i="4" s="1"/>
  <c r="J141" i="4"/>
  <c r="BF141" i="4" s="1"/>
  <c r="BK140" i="4"/>
  <c r="BI140" i="4"/>
  <c r="BH140" i="4"/>
  <c r="BG140" i="4"/>
  <c r="BE140" i="4"/>
  <c r="T140" i="4"/>
  <c r="R140" i="4"/>
  <c r="P140" i="4"/>
  <c r="J140" i="4"/>
  <c r="BF140" i="4" s="1"/>
  <c r="BK138" i="4"/>
  <c r="BI138" i="4"/>
  <c r="BH138" i="4"/>
  <c r="BG138" i="4"/>
  <c r="BE138" i="4"/>
  <c r="T138" i="4"/>
  <c r="R138" i="4"/>
  <c r="P138" i="4"/>
  <c r="J138" i="4"/>
  <c r="BF138" i="4" s="1"/>
  <c r="J132" i="4"/>
  <c r="J131" i="4"/>
  <c r="F131" i="4"/>
  <c r="F129" i="4"/>
  <c r="E127" i="4"/>
  <c r="E125" i="4"/>
  <c r="BI114" i="4"/>
  <c r="BH114" i="4"/>
  <c r="BG114" i="4"/>
  <c r="BE114" i="4"/>
  <c r="BI113" i="4"/>
  <c r="BH113" i="4"/>
  <c r="BG113" i="4"/>
  <c r="BF113" i="4"/>
  <c r="BE113" i="4"/>
  <c r="BI112" i="4"/>
  <c r="BH112" i="4"/>
  <c r="BG112" i="4"/>
  <c r="BF112" i="4"/>
  <c r="BE112" i="4"/>
  <c r="BI111" i="4"/>
  <c r="BH111" i="4"/>
  <c r="BG111" i="4"/>
  <c r="BF111" i="4"/>
  <c r="BE111" i="4"/>
  <c r="BI110" i="4"/>
  <c r="BH110" i="4"/>
  <c r="BG110" i="4"/>
  <c r="BF110" i="4"/>
  <c r="BE110" i="4"/>
  <c r="BI109" i="4"/>
  <c r="BH109" i="4"/>
  <c r="BG109" i="4"/>
  <c r="BF109" i="4"/>
  <c r="BE109" i="4"/>
  <c r="J92" i="4"/>
  <c r="J91" i="4"/>
  <c r="F91" i="4"/>
  <c r="J89" i="4"/>
  <c r="F89" i="4"/>
  <c r="E87" i="4"/>
  <c r="E85" i="4"/>
  <c r="J39" i="4"/>
  <c r="J38" i="4"/>
  <c r="AY97" i="1" s="1"/>
  <c r="J37" i="4"/>
  <c r="J24" i="4"/>
  <c r="E24" i="4"/>
  <c r="J23" i="4"/>
  <c r="J18" i="4"/>
  <c r="E18" i="4"/>
  <c r="J17" i="4"/>
  <c r="J12" i="4"/>
  <c r="J129" i="4" s="1"/>
  <c r="E7" i="4"/>
  <c r="BK149" i="3"/>
  <c r="BI149" i="3"/>
  <c r="BH149" i="3"/>
  <c r="BG149" i="3"/>
  <c r="BF149" i="3"/>
  <c r="BE149" i="3"/>
  <c r="T149" i="3"/>
  <c r="R149" i="3"/>
  <c r="P149" i="3"/>
  <c r="J149" i="3"/>
  <c r="BK148" i="3"/>
  <c r="BI148" i="3"/>
  <c r="BH148" i="3"/>
  <c r="BG148" i="3"/>
  <c r="BF148" i="3"/>
  <c r="BE148" i="3"/>
  <c r="T148" i="3"/>
  <c r="R148" i="3"/>
  <c r="P148" i="3"/>
  <c r="J148" i="3"/>
  <c r="BK147" i="3"/>
  <c r="BI147" i="3"/>
  <c r="BH147" i="3"/>
  <c r="BG147" i="3"/>
  <c r="BE147" i="3"/>
  <c r="T147" i="3"/>
  <c r="R147" i="3"/>
  <c r="P147" i="3"/>
  <c r="J147" i="3"/>
  <c r="BF147" i="3" s="1"/>
  <c r="BK146" i="3"/>
  <c r="BI146" i="3"/>
  <c r="BH146" i="3"/>
  <c r="BG146" i="3"/>
  <c r="BF146" i="3"/>
  <c r="BE146" i="3"/>
  <c r="T146" i="3"/>
  <c r="R146" i="3"/>
  <c r="P146" i="3"/>
  <c r="J146" i="3"/>
  <c r="BK145" i="3"/>
  <c r="BI145" i="3"/>
  <c r="BH145" i="3"/>
  <c r="BG145" i="3"/>
  <c r="BF145" i="3"/>
  <c r="BE145" i="3"/>
  <c r="T145" i="3"/>
  <c r="R145" i="3"/>
  <c r="P145" i="3"/>
  <c r="J145" i="3"/>
  <c r="BK144" i="3"/>
  <c r="BI144" i="3"/>
  <c r="BH144" i="3"/>
  <c r="BG144" i="3"/>
  <c r="BE144" i="3"/>
  <c r="T144" i="3"/>
  <c r="R144" i="3"/>
  <c r="P144" i="3"/>
  <c r="J144" i="3"/>
  <c r="BF144" i="3" s="1"/>
  <c r="BK143" i="3"/>
  <c r="BI143" i="3"/>
  <c r="BH143" i="3"/>
  <c r="BG143" i="3"/>
  <c r="BE143" i="3"/>
  <c r="T143" i="3"/>
  <c r="R143" i="3"/>
  <c r="P143" i="3"/>
  <c r="J143" i="3"/>
  <c r="BF143" i="3" s="1"/>
  <c r="BK142" i="3"/>
  <c r="BI142" i="3"/>
  <c r="BH142" i="3"/>
  <c r="BG142" i="3"/>
  <c r="BF142" i="3"/>
  <c r="BE142" i="3"/>
  <c r="T142" i="3"/>
  <c r="R142" i="3"/>
  <c r="P142" i="3"/>
  <c r="J142" i="3"/>
  <c r="BK141" i="3"/>
  <c r="BI141" i="3"/>
  <c r="BH141" i="3"/>
  <c r="BG141" i="3"/>
  <c r="BF141" i="3"/>
  <c r="BE141" i="3"/>
  <c r="T141" i="3"/>
  <c r="R141" i="3"/>
  <c r="P141" i="3"/>
  <c r="J141" i="3"/>
  <c r="BK140" i="3"/>
  <c r="BI140" i="3"/>
  <c r="BH140" i="3"/>
  <c r="BG140" i="3"/>
  <c r="BF140" i="3"/>
  <c r="BE140" i="3"/>
  <c r="T140" i="3"/>
  <c r="R140" i="3"/>
  <c r="P140" i="3"/>
  <c r="J140" i="3"/>
  <c r="BK139" i="3"/>
  <c r="BI139" i="3"/>
  <c r="BH139" i="3"/>
  <c r="BG139" i="3"/>
  <c r="BE139" i="3"/>
  <c r="T139" i="3"/>
  <c r="R139" i="3"/>
  <c r="P139" i="3"/>
  <c r="J139" i="3"/>
  <c r="BF139" i="3" s="1"/>
  <c r="BK138" i="3"/>
  <c r="BI138" i="3"/>
  <c r="BH138" i="3"/>
  <c r="BG138" i="3"/>
  <c r="BE138" i="3"/>
  <c r="T138" i="3"/>
  <c r="R138" i="3"/>
  <c r="P138" i="3"/>
  <c r="P135" i="3" s="1"/>
  <c r="J138" i="3"/>
  <c r="BF138" i="3" s="1"/>
  <c r="BK137" i="3"/>
  <c r="BI137" i="3"/>
  <c r="F39" i="3" s="1"/>
  <c r="BD96" i="1" s="1"/>
  <c r="BH137" i="3"/>
  <c r="BG137" i="3"/>
  <c r="BF137" i="3"/>
  <c r="BE137" i="3"/>
  <c r="T137" i="3"/>
  <c r="R137" i="3"/>
  <c r="P137" i="3"/>
  <c r="J137" i="3"/>
  <c r="BK136" i="3"/>
  <c r="BK135" i="3" s="1"/>
  <c r="BI136" i="3"/>
  <c r="BH136" i="3"/>
  <c r="BG136" i="3"/>
  <c r="BF136" i="3"/>
  <c r="BE136" i="3"/>
  <c r="T136" i="3"/>
  <c r="R136" i="3"/>
  <c r="P136" i="3"/>
  <c r="J136" i="3"/>
  <c r="T135" i="3"/>
  <c r="R135" i="3"/>
  <c r="R130" i="3" s="1"/>
  <c r="R129" i="3" s="1"/>
  <c r="J135" i="3"/>
  <c r="J99" i="3" s="1"/>
  <c r="BK134" i="3"/>
  <c r="BI134" i="3"/>
  <c r="BH134" i="3"/>
  <c r="BG134" i="3"/>
  <c r="BE134" i="3"/>
  <c r="T134" i="3"/>
  <c r="R134" i="3"/>
  <c r="P134" i="3"/>
  <c r="J134" i="3"/>
  <c r="BF134" i="3" s="1"/>
  <c r="BK133" i="3"/>
  <c r="BI133" i="3"/>
  <c r="BH133" i="3"/>
  <c r="BG133" i="3"/>
  <c r="BE133" i="3"/>
  <c r="T133" i="3"/>
  <c r="R133" i="3"/>
  <c r="P133" i="3"/>
  <c r="J133" i="3"/>
  <c r="BF133" i="3" s="1"/>
  <c r="BK132" i="3"/>
  <c r="BI132" i="3"/>
  <c r="BH132" i="3"/>
  <c r="BG132" i="3"/>
  <c r="BE132" i="3"/>
  <c r="T132" i="3"/>
  <c r="T131" i="3" s="1"/>
  <c r="R132" i="3"/>
  <c r="R131" i="3" s="1"/>
  <c r="P132" i="3"/>
  <c r="J132" i="3"/>
  <c r="BF132" i="3" s="1"/>
  <c r="P131" i="3"/>
  <c r="J126" i="3"/>
  <c r="F126" i="3"/>
  <c r="J125" i="3"/>
  <c r="F125" i="3"/>
  <c r="F123" i="3"/>
  <c r="E121" i="3"/>
  <c r="BI108" i="3"/>
  <c r="BH108" i="3"/>
  <c r="BG108" i="3"/>
  <c r="BE108" i="3"/>
  <c r="BI107" i="3"/>
  <c r="BH107" i="3"/>
  <c r="BG107" i="3"/>
  <c r="BF107" i="3"/>
  <c r="BE107" i="3"/>
  <c r="BI106" i="3"/>
  <c r="BH106" i="3"/>
  <c r="BG106" i="3"/>
  <c r="BF106" i="3"/>
  <c r="BE106" i="3"/>
  <c r="BI105" i="3"/>
  <c r="BH105" i="3"/>
  <c r="BG105" i="3"/>
  <c r="BF105" i="3"/>
  <c r="BE105" i="3"/>
  <c r="BI104" i="3"/>
  <c r="BH104" i="3"/>
  <c r="BG104" i="3"/>
  <c r="BF104" i="3"/>
  <c r="BE104" i="3"/>
  <c r="BI103" i="3"/>
  <c r="BH103" i="3"/>
  <c r="BG103" i="3"/>
  <c r="BF103" i="3"/>
  <c r="BE103" i="3"/>
  <c r="F92" i="3"/>
  <c r="J91" i="3"/>
  <c r="F91" i="3"/>
  <c r="F89" i="3"/>
  <c r="E87" i="3"/>
  <c r="J39" i="3"/>
  <c r="J38" i="3"/>
  <c r="J37" i="3"/>
  <c r="J24" i="3"/>
  <c r="E24" i="3"/>
  <c r="J92" i="3" s="1"/>
  <c r="J23" i="3"/>
  <c r="J18" i="3"/>
  <c r="E18" i="3"/>
  <c r="J17" i="3"/>
  <c r="J12" i="3"/>
  <c r="J123" i="3" s="1"/>
  <c r="E7" i="3"/>
  <c r="E119" i="3" s="1"/>
  <c r="BK262" i="2"/>
  <c r="BK261" i="2" s="1"/>
  <c r="J261" i="2" s="1"/>
  <c r="J101" i="2" s="1"/>
  <c r="BI262" i="2"/>
  <c r="BH262" i="2"/>
  <c r="BG262" i="2"/>
  <c r="BE262" i="2"/>
  <c r="T262" i="2"/>
  <c r="T261" i="2" s="1"/>
  <c r="R262" i="2"/>
  <c r="P262" i="2"/>
  <c r="J262" i="2"/>
  <c r="BF262" i="2" s="1"/>
  <c r="R261" i="2"/>
  <c r="P261" i="2"/>
  <c r="BK260" i="2"/>
  <c r="BI260" i="2"/>
  <c r="BH260" i="2"/>
  <c r="BG260" i="2"/>
  <c r="BE260" i="2"/>
  <c r="T260" i="2"/>
  <c r="R260" i="2"/>
  <c r="P260" i="2"/>
  <c r="J260" i="2"/>
  <c r="BF260" i="2" s="1"/>
  <c r="BK259" i="2"/>
  <c r="BI259" i="2"/>
  <c r="BH259" i="2"/>
  <c r="BG259" i="2"/>
  <c r="BE259" i="2"/>
  <c r="T259" i="2"/>
  <c r="R259" i="2"/>
  <c r="P259" i="2"/>
  <c r="J259" i="2"/>
  <c r="BF259" i="2" s="1"/>
  <c r="BK258" i="2"/>
  <c r="BI258" i="2"/>
  <c r="BH258" i="2"/>
  <c r="BG258" i="2"/>
  <c r="BE258" i="2"/>
  <c r="T258" i="2"/>
  <c r="R258" i="2"/>
  <c r="P258" i="2"/>
  <c r="J258" i="2"/>
  <c r="BF258" i="2" s="1"/>
  <c r="BK257" i="2"/>
  <c r="BI257" i="2"/>
  <c r="BH257" i="2"/>
  <c r="BG257" i="2"/>
  <c r="BF257" i="2"/>
  <c r="BE257" i="2"/>
  <c r="T257" i="2"/>
  <c r="R257" i="2"/>
  <c r="P257" i="2"/>
  <c r="J257" i="2"/>
  <c r="BK256" i="2"/>
  <c r="BI256" i="2"/>
  <c r="BH256" i="2"/>
  <c r="BG256" i="2"/>
  <c r="BF256" i="2"/>
  <c r="BE256" i="2"/>
  <c r="T256" i="2"/>
  <c r="R256" i="2"/>
  <c r="P256" i="2"/>
  <c r="J256" i="2"/>
  <c r="BK255" i="2"/>
  <c r="BI255" i="2"/>
  <c r="BH255" i="2"/>
  <c r="BG255" i="2"/>
  <c r="BE255" i="2"/>
  <c r="T255" i="2"/>
  <c r="R255" i="2"/>
  <c r="P255" i="2"/>
  <c r="J255" i="2"/>
  <c r="BF255" i="2" s="1"/>
  <c r="BK254" i="2"/>
  <c r="BI254" i="2"/>
  <c r="BH254" i="2"/>
  <c r="BG254" i="2"/>
  <c r="BE254" i="2"/>
  <c r="T254" i="2"/>
  <c r="R254" i="2"/>
  <c r="P254" i="2"/>
  <c r="J254" i="2"/>
  <c r="BF254" i="2" s="1"/>
  <c r="BK253" i="2"/>
  <c r="BI253" i="2"/>
  <c r="BH253" i="2"/>
  <c r="BG253" i="2"/>
  <c r="BE253" i="2"/>
  <c r="T253" i="2"/>
  <c r="R253" i="2"/>
  <c r="P253" i="2"/>
  <c r="J253" i="2"/>
  <c r="BF253" i="2" s="1"/>
  <c r="BK252" i="2"/>
  <c r="BI252" i="2"/>
  <c r="BH252" i="2"/>
  <c r="BG252" i="2"/>
  <c r="BF252" i="2"/>
  <c r="BE252" i="2"/>
  <c r="T252" i="2"/>
  <c r="R252" i="2"/>
  <c r="P252" i="2"/>
  <c r="J252" i="2"/>
  <c r="BK251" i="2"/>
  <c r="BI251" i="2"/>
  <c r="BH251" i="2"/>
  <c r="BG251" i="2"/>
  <c r="BF251" i="2"/>
  <c r="BE251" i="2"/>
  <c r="T251" i="2"/>
  <c r="R251" i="2"/>
  <c r="P251" i="2"/>
  <c r="J251" i="2"/>
  <c r="BK250" i="2"/>
  <c r="BI250" i="2"/>
  <c r="BH250" i="2"/>
  <c r="BG250" i="2"/>
  <c r="BE250" i="2"/>
  <c r="T250" i="2"/>
  <c r="R250" i="2"/>
  <c r="P250" i="2"/>
  <c r="J250" i="2"/>
  <c r="BF250" i="2" s="1"/>
  <c r="BK249" i="2"/>
  <c r="BI249" i="2"/>
  <c r="BH249" i="2"/>
  <c r="BG249" i="2"/>
  <c r="BF249" i="2"/>
  <c r="BE249" i="2"/>
  <c r="T249" i="2"/>
  <c r="R249" i="2"/>
  <c r="P249" i="2"/>
  <c r="J249" i="2"/>
  <c r="BK248" i="2"/>
  <c r="BI248" i="2"/>
  <c r="BH248" i="2"/>
  <c r="BG248" i="2"/>
  <c r="BF248" i="2"/>
  <c r="BE248" i="2"/>
  <c r="T248" i="2"/>
  <c r="R248" i="2"/>
  <c r="P248" i="2"/>
  <c r="J248" i="2"/>
  <c r="BK247" i="2"/>
  <c r="BI247" i="2"/>
  <c r="BH247" i="2"/>
  <c r="BG247" i="2"/>
  <c r="BE247" i="2"/>
  <c r="T247" i="2"/>
  <c r="R247" i="2"/>
  <c r="P247" i="2"/>
  <c r="J247" i="2"/>
  <c r="BF247" i="2" s="1"/>
  <c r="BK246" i="2"/>
  <c r="BI246" i="2"/>
  <c r="BH246" i="2"/>
  <c r="BG246" i="2"/>
  <c r="BE246" i="2"/>
  <c r="T246" i="2"/>
  <c r="R246" i="2"/>
  <c r="P246" i="2"/>
  <c r="J246" i="2"/>
  <c r="BF246" i="2" s="1"/>
  <c r="BK245" i="2"/>
  <c r="BI245" i="2"/>
  <c r="BH245" i="2"/>
  <c r="BG245" i="2"/>
  <c r="BF245" i="2"/>
  <c r="BE245" i="2"/>
  <c r="T245" i="2"/>
  <c r="R245" i="2"/>
  <c r="P245" i="2"/>
  <c r="J245" i="2"/>
  <c r="BK244" i="2"/>
  <c r="BI244" i="2"/>
  <c r="BH244" i="2"/>
  <c r="BG244" i="2"/>
  <c r="BF244" i="2"/>
  <c r="BE244" i="2"/>
  <c r="T244" i="2"/>
  <c r="R244" i="2"/>
  <c r="P244" i="2"/>
  <c r="J244" i="2"/>
  <c r="BK243" i="2"/>
  <c r="BI243" i="2"/>
  <c r="BH243" i="2"/>
  <c r="BG243" i="2"/>
  <c r="BF243" i="2"/>
  <c r="BE243" i="2"/>
  <c r="T243" i="2"/>
  <c r="R243" i="2"/>
  <c r="P243" i="2"/>
  <c r="J243" i="2"/>
  <c r="BK242" i="2"/>
  <c r="BI242" i="2"/>
  <c r="BH242" i="2"/>
  <c r="BG242" i="2"/>
  <c r="BE242" i="2"/>
  <c r="T242" i="2"/>
  <c r="R242" i="2"/>
  <c r="R241" i="2" s="1"/>
  <c r="P242" i="2"/>
  <c r="P241" i="2" s="1"/>
  <c r="J242" i="2"/>
  <c r="BF242" i="2" s="1"/>
  <c r="BK240" i="2"/>
  <c r="BI240" i="2"/>
  <c r="BH240" i="2"/>
  <c r="BG240" i="2"/>
  <c r="BE240" i="2"/>
  <c r="T240" i="2"/>
  <c r="R240" i="2"/>
  <c r="P240" i="2"/>
  <c r="J240" i="2"/>
  <c r="BF240" i="2" s="1"/>
  <c r="BK239" i="2"/>
  <c r="BI239" i="2"/>
  <c r="BH239" i="2"/>
  <c r="BG239" i="2"/>
  <c r="BE239" i="2"/>
  <c r="T239" i="2"/>
  <c r="R239" i="2"/>
  <c r="P239" i="2"/>
  <c r="J239" i="2"/>
  <c r="BF239" i="2" s="1"/>
  <c r="BK238" i="2"/>
  <c r="BI238" i="2"/>
  <c r="BH238" i="2"/>
  <c r="BG238" i="2"/>
  <c r="BE238" i="2"/>
  <c r="T238" i="2"/>
  <c r="R238" i="2"/>
  <c r="P238" i="2"/>
  <c r="J238" i="2"/>
  <c r="BF238" i="2" s="1"/>
  <c r="BK237" i="2"/>
  <c r="BI237" i="2"/>
  <c r="BH237" i="2"/>
  <c r="BG237" i="2"/>
  <c r="BE237" i="2"/>
  <c r="T237" i="2"/>
  <c r="R237" i="2"/>
  <c r="P237" i="2"/>
  <c r="J237" i="2"/>
  <c r="BF237" i="2" s="1"/>
  <c r="BK236" i="2"/>
  <c r="BI236" i="2"/>
  <c r="BH236" i="2"/>
  <c r="BG236" i="2"/>
  <c r="BE236" i="2"/>
  <c r="T236" i="2"/>
  <c r="R236" i="2"/>
  <c r="P236" i="2"/>
  <c r="J236" i="2"/>
  <c r="BF236" i="2" s="1"/>
  <c r="BK235" i="2"/>
  <c r="BI235" i="2"/>
  <c r="BH235" i="2"/>
  <c r="BG235" i="2"/>
  <c r="BF235" i="2"/>
  <c r="BE235" i="2"/>
  <c r="T235" i="2"/>
  <c r="R235" i="2"/>
  <c r="P235" i="2"/>
  <c r="J235" i="2"/>
  <c r="BK234" i="2"/>
  <c r="BI234" i="2"/>
  <c r="BH234" i="2"/>
  <c r="BG234" i="2"/>
  <c r="BF234" i="2"/>
  <c r="BE234" i="2"/>
  <c r="T234" i="2"/>
  <c r="R234" i="2"/>
  <c r="P234" i="2"/>
  <c r="J234" i="2"/>
  <c r="BK233" i="2"/>
  <c r="BI233" i="2"/>
  <c r="BH233" i="2"/>
  <c r="BG233" i="2"/>
  <c r="BE233" i="2"/>
  <c r="T233" i="2"/>
  <c r="R233" i="2"/>
  <c r="P233" i="2"/>
  <c r="J233" i="2"/>
  <c r="BF233" i="2" s="1"/>
  <c r="BK232" i="2"/>
  <c r="BI232" i="2"/>
  <c r="BH232" i="2"/>
  <c r="BG232" i="2"/>
  <c r="BF232" i="2"/>
  <c r="BE232" i="2"/>
  <c r="T232" i="2"/>
  <c r="R232" i="2"/>
  <c r="P232" i="2"/>
  <c r="J232" i="2"/>
  <c r="BK231" i="2"/>
  <c r="BI231" i="2"/>
  <c r="BH231" i="2"/>
  <c r="BG231" i="2"/>
  <c r="BE231" i="2"/>
  <c r="T231" i="2"/>
  <c r="R231" i="2"/>
  <c r="P231" i="2"/>
  <c r="J231" i="2"/>
  <c r="BF231" i="2" s="1"/>
  <c r="BK230" i="2"/>
  <c r="BI230" i="2"/>
  <c r="BH230" i="2"/>
  <c r="BG230" i="2"/>
  <c r="BF230" i="2"/>
  <c r="BE230" i="2"/>
  <c r="T230" i="2"/>
  <c r="R230" i="2"/>
  <c r="P230" i="2"/>
  <c r="J230" i="2"/>
  <c r="BK229" i="2"/>
  <c r="BI229" i="2"/>
  <c r="BH229" i="2"/>
  <c r="BG229" i="2"/>
  <c r="BE229" i="2"/>
  <c r="T229" i="2"/>
  <c r="R229" i="2"/>
  <c r="P229" i="2"/>
  <c r="J229" i="2"/>
  <c r="BF229" i="2" s="1"/>
  <c r="BK228" i="2"/>
  <c r="BI228" i="2"/>
  <c r="BH228" i="2"/>
  <c r="BG228" i="2"/>
  <c r="BE228" i="2"/>
  <c r="T228" i="2"/>
  <c r="R228" i="2"/>
  <c r="P228" i="2"/>
  <c r="J228" i="2"/>
  <c r="BF228" i="2" s="1"/>
  <c r="BK227" i="2"/>
  <c r="BI227" i="2"/>
  <c r="BH227" i="2"/>
  <c r="BG227" i="2"/>
  <c r="BE227" i="2"/>
  <c r="T227" i="2"/>
  <c r="R227" i="2"/>
  <c r="P227" i="2"/>
  <c r="J227" i="2"/>
  <c r="BF227" i="2" s="1"/>
  <c r="BK226" i="2"/>
  <c r="BI226" i="2"/>
  <c r="BH226" i="2"/>
  <c r="BG226" i="2"/>
  <c r="BE226" i="2"/>
  <c r="T226" i="2"/>
  <c r="R226" i="2"/>
  <c r="P226" i="2"/>
  <c r="J226" i="2"/>
  <c r="BF226" i="2" s="1"/>
  <c r="BK225" i="2"/>
  <c r="BI225" i="2"/>
  <c r="BH225" i="2"/>
  <c r="BG225" i="2"/>
  <c r="BE225" i="2"/>
  <c r="T225" i="2"/>
  <c r="R225" i="2"/>
  <c r="P225" i="2"/>
  <c r="J225" i="2"/>
  <c r="BF225" i="2" s="1"/>
  <c r="BK224" i="2"/>
  <c r="BI224" i="2"/>
  <c r="BH224" i="2"/>
  <c r="BG224" i="2"/>
  <c r="BE224" i="2"/>
  <c r="T224" i="2"/>
  <c r="R224" i="2"/>
  <c r="P224" i="2"/>
  <c r="J224" i="2"/>
  <c r="BF224" i="2" s="1"/>
  <c r="BK223" i="2"/>
  <c r="BI223" i="2"/>
  <c r="BH223" i="2"/>
  <c r="BG223" i="2"/>
  <c r="BF223" i="2"/>
  <c r="BE223" i="2"/>
  <c r="T223" i="2"/>
  <c r="R223" i="2"/>
  <c r="P223" i="2"/>
  <c r="J223" i="2"/>
  <c r="BK222" i="2"/>
  <c r="BI222" i="2"/>
  <c r="BH222" i="2"/>
  <c r="BG222" i="2"/>
  <c r="BF222" i="2"/>
  <c r="BE222" i="2"/>
  <c r="T222" i="2"/>
  <c r="R222" i="2"/>
  <c r="P222" i="2"/>
  <c r="J222" i="2"/>
  <c r="BK221" i="2"/>
  <c r="BI221" i="2"/>
  <c r="BH221" i="2"/>
  <c r="BG221" i="2"/>
  <c r="BF221" i="2"/>
  <c r="BE221" i="2"/>
  <c r="T221" i="2"/>
  <c r="R221" i="2"/>
  <c r="P221" i="2"/>
  <c r="J221" i="2"/>
  <c r="BK220" i="2"/>
  <c r="BI220" i="2"/>
  <c r="BH220" i="2"/>
  <c r="BG220" i="2"/>
  <c r="BF220" i="2"/>
  <c r="BE220" i="2"/>
  <c r="T220" i="2"/>
  <c r="R220" i="2"/>
  <c r="P220" i="2"/>
  <c r="J220" i="2"/>
  <c r="BK219" i="2"/>
  <c r="BI219" i="2"/>
  <c r="BH219" i="2"/>
  <c r="BG219" i="2"/>
  <c r="BE219" i="2"/>
  <c r="T219" i="2"/>
  <c r="R219" i="2"/>
  <c r="P219" i="2"/>
  <c r="J219" i="2"/>
  <c r="BF219" i="2" s="1"/>
  <c r="BK218" i="2"/>
  <c r="BI218" i="2"/>
  <c r="BH218" i="2"/>
  <c r="BG218" i="2"/>
  <c r="BF218" i="2"/>
  <c r="BE218" i="2"/>
  <c r="T218" i="2"/>
  <c r="R218" i="2"/>
  <c r="P218" i="2"/>
  <c r="J218" i="2"/>
  <c r="BK217" i="2"/>
  <c r="BI217" i="2"/>
  <c r="BH217" i="2"/>
  <c r="BG217" i="2"/>
  <c r="BE217" i="2"/>
  <c r="T217" i="2"/>
  <c r="R217" i="2"/>
  <c r="P217" i="2"/>
  <c r="J217" i="2"/>
  <c r="BF217" i="2" s="1"/>
  <c r="BK216" i="2"/>
  <c r="BI216" i="2"/>
  <c r="BH216" i="2"/>
  <c r="BG216" i="2"/>
  <c r="BF216" i="2"/>
  <c r="BE216" i="2"/>
  <c r="T216" i="2"/>
  <c r="R216" i="2"/>
  <c r="P216" i="2"/>
  <c r="J216" i="2"/>
  <c r="BK215" i="2"/>
  <c r="BI215" i="2"/>
  <c r="BH215" i="2"/>
  <c r="BG215" i="2"/>
  <c r="BE215" i="2"/>
  <c r="T215" i="2"/>
  <c r="R215" i="2"/>
  <c r="P215" i="2"/>
  <c r="J215" i="2"/>
  <c r="BF215" i="2" s="1"/>
  <c r="BK214" i="2"/>
  <c r="BI214" i="2"/>
  <c r="BH214" i="2"/>
  <c r="BG214" i="2"/>
  <c r="BE214" i="2"/>
  <c r="T214" i="2"/>
  <c r="R214" i="2"/>
  <c r="P214" i="2"/>
  <c r="J214" i="2"/>
  <c r="BF214" i="2" s="1"/>
  <c r="BK213" i="2"/>
  <c r="BI213" i="2"/>
  <c r="BH213" i="2"/>
  <c r="BG213" i="2"/>
  <c r="BF213" i="2"/>
  <c r="BE213" i="2"/>
  <c r="T213" i="2"/>
  <c r="R213" i="2"/>
  <c r="P213" i="2"/>
  <c r="J213" i="2"/>
  <c r="BK212" i="2"/>
  <c r="BI212" i="2"/>
  <c r="BH212" i="2"/>
  <c r="BG212" i="2"/>
  <c r="BE212" i="2"/>
  <c r="T212" i="2"/>
  <c r="R212" i="2"/>
  <c r="P212" i="2"/>
  <c r="J212" i="2"/>
  <c r="BF212" i="2" s="1"/>
  <c r="BK211" i="2"/>
  <c r="BI211" i="2"/>
  <c r="BH211" i="2"/>
  <c r="BG211" i="2"/>
  <c r="BF211" i="2"/>
  <c r="BE211" i="2"/>
  <c r="T211" i="2"/>
  <c r="R211" i="2"/>
  <c r="P211" i="2"/>
  <c r="J211" i="2"/>
  <c r="BK210" i="2"/>
  <c r="BI210" i="2"/>
  <c r="BH210" i="2"/>
  <c r="BG210" i="2"/>
  <c r="BF210" i="2"/>
  <c r="BE210" i="2"/>
  <c r="T210" i="2"/>
  <c r="R210" i="2"/>
  <c r="P210" i="2"/>
  <c r="J210" i="2"/>
  <c r="BK209" i="2"/>
  <c r="BI209" i="2"/>
  <c r="BH209" i="2"/>
  <c r="BG209" i="2"/>
  <c r="BE209" i="2"/>
  <c r="T209" i="2"/>
  <c r="R209" i="2"/>
  <c r="P209" i="2"/>
  <c r="J209" i="2"/>
  <c r="BF209" i="2" s="1"/>
  <c r="BK208" i="2"/>
  <c r="BI208" i="2"/>
  <c r="BH208" i="2"/>
  <c r="BG208" i="2"/>
  <c r="BF208" i="2"/>
  <c r="BE208" i="2"/>
  <c r="T208" i="2"/>
  <c r="R208" i="2"/>
  <c r="P208" i="2"/>
  <c r="J208" i="2"/>
  <c r="BK207" i="2"/>
  <c r="BI207" i="2"/>
  <c r="BH207" i="2"/>
  <c r="BG207" i="2"/>
  <c r="BE207" i="2"/>
  <c r="T207" i="2"/>
  <c r="R207" i="2"/>
  <c r="P207" i="2"/>
  <c r="J207" i="2"/>
  <c r="BF207" i="2" s="1"/>
  <c r="BK206" i="2"/>
  <c r="BI206" i="2"/>
  <c r="BH206" i="2"/>
  <c r="BG206" i="2"/>
  <c r="BF206" i="2"/>
  <c r="BE206" i="2"/>
  <c r="T206" i="2"/>
  <c r="R206" i="2"/>
  <c r="P206" i="2"/>
  <c r="J206" i="2"/>
  <c r="BK205" i="2"/>
  <c r="BI205" i="2"/>
  <c r="BH205" i="2"/>
  <c r="BG205" i="2"/>
  <c r="BE205" i="2"/>
  <c r="T205" i="2"/>
  <c r="R205" i="2"/>
  <c r="P205" i="2"/>
  <c r="J205" i="2"/>
  <c r="BF205" i="2" s="1"/>
  <c r="BK204" i="2"/>
  <c r="BI204" i="2"/>
  <c r="BH204" i="2"/>
  <c r="BG204" i="2"/>
  <c r="BE204" i="2"/>
  <c r="T204" i="2"/>
  <c r="R204" i="2"/>
  <c r="P204" i="2"/>
  <c r="J204" i="2"/>
  <c r="BF204" i="2" s="1"/>
  <c r="BK203" i="2"/>
  <c r="BI203" i="2"/>
  <c r="BH203" i="2"/>
  <c r="BG203" i="2"/>
  <c r="BE203" i="2"/>
  <c r="T203" i="2"/>
  <c r="R203" i="2"/>
  <c r="P203" i="2"/>
  <c r="J203" i="2"/>
  <c r="BF203" i="2" s="1"/>
  <c r="BK202" i="2"/>
  <c r="BI202" i="2"/>
  <c r="BH202" i="2"/>
  <c r="BG202" i="2"/>
  <c r="BE202" i="2"/>
  <c r="T202" i="2"/>
  <c r="R202" i="2"/>
  <c r="P202" i="2"/>
  <c r="J202" i="2"/>
  <c r="BF202" i="2" s="1"/>
  <c r="BK201" i="2"/>
  <c r="BI201" i="2"/>
  <c r="BH201" i="2"/>
  <c r="BG201" i="2"/>
  <c r="BE201" i="2"/>
  <c r="T201" i="2"/>
  <c r="R201" i="2"/>
  <c r="P201" i="2"/>
  <c r="J201" i="2"/>
  <c r="BF201" i="2" s="1"/>
  <c r="BK200" i="2"/>
  <c r="BI200" i="2"/>
  <c r="BH200" i="2"/>
  <c r="BG200" i="2"/>
  <c r="BE200" i="2"/>
  <c r="T200" i="2"/>
  <c r="R200" i="2"/>
  <c r="P200" i="2"/>
  <c r="J200" i="2"/>
  <c r="BF200" i="2" s="1"/>
  <c r="BK199" i="2"/>
  <c r="BI199" i="2"/>
  <c r="BH199" i="2"/>
  <c r="BG199" i="2"/>
  <c r="BF199" i="2"/>
  <c r="BE199" i="2"/>
  <c r="T199" i="2"/>
  <c r="R199" i="2"/>
  <c r="P199" i="2"/>
  <c r="J199" i="2"/>
  <c r="BK198" i="2"/>
  <c r="BI198" i="2"/>
  <c r="BH198" i="2"/>
  <c r="BG198" i="2"/>
  <c r="BF198" i="2"/>
  <c r="BE198" i="2"/>
  <c r="T198" i="2"/>
  <c r="R198" i="2"/>
  <c r="P198" i="2"/>
  <c r="J198" i="2"/>
  <c r="BK197" i="2"/>
  <c r="BI197" i="2"/>
  <c r="BH197" i="2"/>
  <c r="BG197" i="2"/>
  <c r="BF197" i="2"/>
  <c r="BE197" i="2"/>
  <c r="T197" i="2"/>
  <c r="R197" i="2"/>
  <c r="P197" i="2"/>
  <c r="J197" i="2"/>
  <c r="BK196" i="2"/>
  <c r="BI196" i="2"/>
  <c r="BH196" i="2"/>
  <c r="BG196" i="2"/>
  <c r="BF196" i="2"/>
  <c r="BE196" i="2"/>
  <c r="T196" i="2"/>
  <c r="R196" i="2"/>
  <c r="P196" i="2"/>
  <c r="J196" i="2"/>
  <c r="BK195" i="2"/>
  <c r="BI195" i="2"/>
  <c r="BH195" i="2"/>
  <c r="BG195" i="2"/>
  <c r="BE195" i="2"/>
  <c r="T195" i="2"/>
  <c r="R195" i="2"/>
  <c r="P195" i="2"/>
  <c r="J195" i="2"/>
  <c r="BF195" i="2" s="1"/>
  <c r="BK194" i="2"/>
  <c r="BI194" i="2"/>
  <c r="BH194" i="2"/>
  <c r="BG194" i="2"/>
  <c r="BF194" i="2"/>
  <c r="BE194" i="2"/>
  <c r="T194" i="2"/>
  <c r="R194" i="2"/>
  <c r="P194" i="2"/>
  <c r="J194" i="2"/>
  <c r="BK193" i="2"/>
  <c r="BI193" i="2"/>
  <c r="BH193" i="2"/>
  <c r="BG193" i="2"/>
  <c r="BE193" i="2"/>
  <c r="T193" i="2"/>
  <c r="R193" i="2"/>
  <c r="P193" i="2"/>
  <c r="J193" i="2"/>
  <c r="BF193" i="2" s="1"/>
  <c r="BK192" i="2"/>
  <c r="BI192" i="2"/>
  <c r="BH192" i="2"/>
  <c r="BG192" i="2"/>
  <c r="BF192" i="2"/>
  <c r="BE192" i="2"/>
  <c r="T192" i="2"/>
  <c r="R192" i="2"/>
  <c r="P192" i="2"/>
  <c r="J192" i="2"/>
  <c r="BK190" i="2"/>
  <c r="BI190" i="2"/>
  <c r="BH190" i="2"/>
  <c r="BG190" i="2"/>
  <c r="BF190" i="2"/>
  <c r="BE190" i="2"/>
  <c r="T190" i="2"/>
  <c r="R190" i="2"/>
  <c r="P190" i="2"/>
  <c r="J190" i="2"/>
  <c r="BK189" i="2"/>
  <c r="BI189" i="2"/>
  <c r="BH189" i="2"/>
  <c r="BG189" i="2"/>
  <c r="BE189" i="2"/>
  <c r="T189" i="2"/>
  <c r="R189" i="2"/>
  <c r="P189" i="2"/>
  <c r="J189" i="2"/>
  <c r="BF189" i="2" s="1"/>
  <c r="BK188" i="2"/>
  <c r="BI188" i="2"/>
  <c r="BH188" i="2"/>
  <c r="BG188" i="2"/>
  <c r="BF188" i="2"/>
  <c r="BE188" i="2"/>
  <c r="T188" i="2"/>
  <c r="R188" i="2"/>
  <c r="P188" i="2"/>
  <c r="J188" i="2"/>
  <c r="BK187" i="2"/>
  <c r="BI187" i="2"/>
  <c r="BH187" i="2"/>
  <c r="BG187" i="2"/>
  <c r="BE187" i="2"/>
  <c r="T187" i="2"/>
  <c r="R187" i="2"/>
  <c r="P187" i="2"/>
  <c r="J187" i="2"/>
  <c r="BF187" i="2" s="1"/>
  <c r="BK186" i="2"/>
  <c r="BI186" i="2"/>
  <c r="BH186" i="2"/>
  <c r="BG186" i="2"/>
  <c r="BE186" i="2"/>
  <c r="T186" i="2"/>
  <c r="R186" i="2"/>
  <c r="P186" i="2"/>
  <c r="J186" i="2"/>
  <c r="BF186" i="2" s="1"/>
  <c r="BK185" i="2"/>
  <c r="BI185" i="2"/>
  <c r="BH185" i="2"/>
  <c r="BG185" i="2"/>
  <c r="BE185" i="2"/>
  <c r="T185" i="2"/>
  <c r="R185" i="2"/>
  <c r="P185" i="2"/>
  <c r="J185" i="2"/>
  <c r="BF185" i="2" s="1"/>
  <c r="BK184" i="2"/>
  <c r="BI184" i="2"/>
  <c r="BH184" i="2"/>
  <c r="BG184" i="2"/>
  <c r="BF184" i="2"/>
  <c r="BE184" i="2"/>
  <c r="T184" i="2"/>
  <c r="R184" i="2"/>
  <c r="P184" i="2"/>
  <c r="J184" i="2"/>
  <c r="BK183" i="2"/>
  <c r="BI183" i="2"/>
  <c r="BH183" i="2"/>
  <c r="BG183" i="2"/>
  <c r="BE183" i="2"/>
  <c r="T183" i="2"/>
  <c r="R183" i="2"/>
  <c r="P183" i="2"/>
  <c r="J183" i="2"/>
  <c r="BF183" i="2" s="1"/>
  <c r="BK182" i="2"/>
  <c r="BI182" i="2"/>
  <c r="BH182" i="2"/>
  <c r="BG182" i="2"/>
  <c r="BE182" i="2"/>
  <c r="T182" i="2"/>
  <c r="R182" i="2"/>
  <c r="P182" i="2"/>
  <c r="J182" i="2"/>
  <c r="BF182" i="2" s="1"/>
  <c r="BK181" i="2"/>
  <c r="BI181" i="2"/>
  <c r="BH181" i="2"/>
  <c r="BG181" i="2"/>
  <c r="BE181" i="2"/>
  <c r="T181" i="2"/>
  <c r="R181" i="2"/>
  <c r="P181" i="2"/>
  <c r="J181" i="2"/>
  <c r="BF181" i="2" s="1"/>
  <c r="BK180" i="2"/>
  <c r="BI180" i="2"/>
  <c r="BH180" i="2"/>
  <c r="BG180" i="2"/>
  <c r="BF180" i="2"/>
  <c r="BE180" i="2"/>
  <c r="T180" i="2"/>
  <c r="R180" i="2"/>
  <c r="P180" i="2"/>
  <c r="J180" i="2"/>
  <c r="BK179" i="2"/>
  <c r="BI179" i="2"/>
  <c r="BH179" i="2"/>
  <c r="BG179" i="2"/>
  <c r="BF179" i="2"/>
  <c r="BE179" i="2"/>
  <c r="T179" i="2"/>
  <c r="R179" i="2"/>
  <c r="P179" i="2"/>
  <c r="J179" i="2"/>
  <c r="BK178" i="2"/>
  <c r="BI178" i="2"/>
  <c r="BH178" i="2"/>
  <c r="BG178" i="2"/>
  <c r="BF178" i="2"/>
  <c r="BE178" i="2"/>
  <c r="T178" i="2"/>
  <c r="R178" i="2"/>
  <c r="P178" i="2"/>
  <c r="J178" i="2"/>
  <c r="BK177" i="2"/>
  <c r="BI177" i="2"/>
  <c r="BH177" i="2"/>
  <c r="BG177" i="2"/>
  <c r="BE177" i="2"/>
  <c r="T177" i="2"/>
  <c r="R177" i="2"/>
  <c r="P177" i="2"/>
  <c r="J177" i="2"/>
  <c r="BF177" i="2" s="1"/>
  <c r="BK176" i="2"/>
  <c r="BI176" i="2"/>
  <c r="BH176" i="2"/>
  <c r="BG176" i="2"/>
  <c r="BF176" i="2"/>
  <c r="BE176" i="2"/>
  <c r="T176" i="2"/>
  <c r="R176" i="2"/>
  <c r="P176" i="2"/>
  <c r="J176" i="2"/>
  <c r="BK175" i="2"/>
  <c r="BI175" i="2"/>
  <c r="BH175" i="2"/>
  <c r="BG175" i="2"/>
  <c r="BF175" i="2"/>
  <c r="BE175" i="2"/>
  <c r="T175" i="2"/>
  <c r="R175" i="2"/>
  <c r="P175" i="2"/>
  <c r="J175" i="2"/>
  <c r="BK174" i="2"/>
  <c r="BI174" i="2"/>
  <c r="BH174" i="2"/>
  <c r="BG174" i="2"/>
  <c r="BE174" i="2"/>
  <c r="T174" i="2"/>
  <c r="R174" i="2"/>
  <c r="P174" i="2"/>
  <c r="J174" i="2"/>
  <c r="BF174" i="2" s="1"/>
  <c r="BK173" i="2"/>
  <c r="BI173" i="2"/>
  <c r="BH173" i="2"/>
  <c r="BG173" i="2"/>
  <c r="BE173" i="2"/>
  <c r="T173" i="2"/>
  <c r="R173" i="2"/>
  <c r="P173" i="2"/>
  <c r="J173" i="2"/>
  <c r="BF173" i="2" s="1"/>
  <c r="BK172" i="2"/>
  <c r="BI172" i="2"/>
  <c r="BH172" i="2"/>
  <c r="BG172" i="2"/>
  <c r="BF172" i="2"/>
  <c r="BE172" i="2"/>
  <c r="T172" i="2"/>
  <c r="R172" i="2"/>
  <c r="P172" i="2"/>
  <c r="J172" i="2"/>
  <c r="BK171" i="2"/>
  <c r="BI171" i="2"/>
  <c r="BH171" i="2"/>
  <c r="BG171" i="2"/>
  <c r="BF171" i="2"/>
  <c r="BE171" i="2"/>
  <c r="T171" i="2"/>
  <c r="R171" i="2"/>
  <c r="P171" i="2"/>
  <c r="J171" i="2"/>
  <c r="BK170" i="2"/>
  <c r="BI170" i="2"/>
  <c r="BH170" i="2"/>
  <c r="BG170" i="2"/>
  <c r="BF170" i="2"/>
  <c r="BE170" i="2"/>
  <c r="T170" i="2"/>
  <c r="R170" i="2"/>
  <c r="P170" i="2"/>
  <c r="J170" i="2"/>
  <c r="BK169" i="2"/>
  <c r="BI169" i="2"/>
  <c r="BH169" i="2"/>
  <c r="BG169" i="2"/>
  <c r="BE169" i="2"/>
  <c r="T169" i="2"/>
  <c r="R169" i="2"/>
  <c r="P169" i="2"/>
  <c r="J169" i="2"/>
  <c r="BF169" i="2" s="1"/>
  <c r="BK168" i="2"/>
  <c r="BI168" i="2"/>
  <c r="BH168" i="2"/>
  <c r="BG168" i="2"/>
  <c r="BE168" i="2"/>
  <c r="T168" i="2"/>
  <c r="R168" i="2"/>
  <c r="P168" i="2"/>
  <c r="J168" i="2"/>
  <c r="BF168" i="2" s="1"/>
  <c r="BK167" i="2"/>
  <c r="BI167" i="2"/>
  <c r="BH167" i="2"/>
  <c r="BG167" i="2"/>
  <c r="BF167" i="2"/>
  <c r="BE167" i="2"/>
  <c r="T167" i="2"/>
  <c r="R167" i="2"/>
  <c r="P167" i="2"/>
  <c r="J167" i="2"/>
  <c r="BK166" i="2"/>
  <c r="BI166" i="2"/>
  <c r="BH166" i="2"/>
  <c r="BG166" i="2"/>
  <c r="BF166" i="2"/>
  <c r="BE166" i="2"/>
  <c r="T166" i="2"/>
  <c r="R166" i="2"/>
  <c r="P166" i="2"/>
  <c r="J166" i="2"/>
  <c r="BK165" i="2"/>
  <c r="BI165" i="2"/>
  <c r="BH165" i="2"/>
  <c r="BG165" i="2"/>
  <c r="BF165" i="2"/>
  <c r="BE165" i="2"/>
  <c r="T165" i="2"/>
  <c r="R165" i="2"/>
  <c r="P165" i="2"/>
  <c r="J165" i="2"/>
  <c r="BK164" i="2"/>
  <c r="BI164" i="2"/>
  <c r="BH164" i="2"/>
  <c r="BG164" i="2"/>
  <c r="BF164" i="2"/>
  <c r="BE164" i="2"/>
  <c r="T164" i="2"/>
  <c r="R164" i="2"/>
  <c r="P164" i="2"/>
  <c r="J164" i="2"/>
  <c r="BK163" i="2"/>
  <c r="BI163" i="2"/>
  <c r="BH163" i="2"/>
  <c r="BG163" i="2"/>
  <c r="BF163" i="2"/>
  <c r="BE163" i="2"/>
  <c r="T163" i="2"/>
  <c r="R163" i="2"/>
  <c r="P163" i="2"/>
  <c r="J163" i="2"/>
  <c r="BK162" i="2"/>
  <c r="BI162" i="2"/>
  <c r="BH162" i="2"/>
  <c r="BG162" i="2"/>
  <c r="BE162" i="2"/>
  <c r="T162" i="2"/>
  <c r="R162" i="2"/>
  <c r="P162" i="2"/>
  <c r="J162" i="2"/>
  <c r="BF162" i="2" s="1"/>
  <c r="BK161" i="2"/>
  <c r="BI161" i="2"/>
  <c r="BH161" i="2"/>
  <c r="BG161" i="2"/>
  <c r="BE161" i="2"/>
  <c r="T161" i="2"/>
  <c r="R161" i="2"/>
  <c r="P161" i="2"/>
  <c r="J161" i="2"/>
  <c r="BF161" i="2" s="1"/>
  <c r="BK160" i="2"/>
  <c r="BI160" i="2"/>
  <c r="BH160" i="2"/>
  <c r="BG160" i="2"/>
  <c r="BF160" i="2"/>
  <c r="BE160" i="2"/>
  <c r="T160" i="2"/>
  <c r="R160" i="2"/>
  <c r="P160" i="2"/>
  <c r="J160" i="2"/>
  <c r="BK159" i="2"/>
  <c r="BI159" i="2"/>
  <c r="BH159" i="2"/>
  <c r="BG159" i="2"/>
  <c r="BF159" i="2"/>
  <c r="BE159" i="2"/>
  <c r="T159" i="2"/>
  <c r="R159" i="2"/>
  <c r="P159" i="2"/>
  <c r="J159" i="2"/>
  <c r="BK158" i="2"/>
  <c r="BI158" i="2"/>
  <c r="BH158" i="2"/>
  <c r="BG158" i="2"/>
  <c r="BF158" i="2"/>
  <c r="BE158" i="2"/>
  <c r="T158" i="2"/>
  <c r="R158" i="2"/>
  <c r="P158" i="2"/>
  <c r="J158" i="2"/>
  <c r="BK157" i="2"/>
  <c r="BI157" i="2"/>
  <c r="BH157" i="2"/>
  <c r="BG157" i="2"/>
  <c r="BE157" i="2"/>
  <c r="T157" i="2"/>
  <c r="R157" i="2"/>
  <c r="P157" i="2"/>
  <c r="J157" i="2"/>
  <c r="BF157" i="2" s="1"/>
  <c r="BK156" i="2"/>
  <c r="BI156" i="2"/>
  <c r="BH156" i="2"/>
  <c r="BG156" i="2"/>
  <c r="BE156" i="2"/>
  <c r="T156" i="2"/>
  <c r="R156" i="2"/>
  <c r="P156" i="2"/>
  <c r="J156" i="2"/>
  <c r="BF156" i="2" s="1"/>
  <c r="BK155" i="2"/>
  <c r="BI155" i="2"/>
  <c r="BH155" i="2"/>
  <c r="BG155" i="2"/>
  <c r="BF155" i="2"/>
  <c r="BE155" i="2"/>
  <c r="T155" i="2"/>
  <c r="R155" i="2"/>
  <c r="P155" i="2"/>
  <c r="J155" i="2"/>
  <c r="BK154" i="2"/>
  <c r="BI154" i="2"/>
  <c r="BH154" i="2"/>
  <c r="BG154" i="2"/>
  <c r="BF154" i="2"/>
  <c r="BE154" i="2"/>
  <c r="T154" i="2"/>
  <c r="R154" i="2"/>
  <c r="P154" i="2"/>
  <c r="J154" i="2"/>
  <c r="BK153" i="2"/>
  <c r="BI153" i="2"/>
  <c r="BH153" i="2"/>
  <c r="BG153" i="2"/>
  <c r="BF153" i="2"/>
  <c r="BE153" i="2"/>
  <c r="T153" i="2"/>
  <c r="R153" i="2"/>
  <c r="P153" i="2"/>
  <c r="J153" i="2"/>
  <c r="BK152" i="2"/>
  <c r="BI152" i="2"/>
  <c r="BH152" i="2"/>
  <c r="BG152" i="2"/>
  <c r="BF152" i="2"/>
  <c r="BE152" i="2"/>
  <c r="T152" i="2"/>
  <c r="R152" i="2"/>
  <c r="P152" i="2"/>
  <c r="J152" i="2"/>
  <c r="BK151" i="2"/>
  <c r="BI151" i="2"/>
  <c r="BH151" i="2"/>
  <c r="BG151" i="2"/>
  <c r="BE151" i="2"/>
  <c r="T151" i="2"/>
  <c r="R151" i="2"/>
  <c r="P151" i="2"/>
  <c r="J151" i="2"/>
  <c r="BF151" i="2" s="1"/>
  <c r="BK150" i="2"/>
  <c r="BI150" i="2"/>
  <c r="BH150" i="2"/>
  <c r="BG150" i="2"/>
  <c r="BE150" i="2"/>
  <c r="T150" i="2"/>
  <c r="R150" i="2"/>
  <c r="P150" i="2"/>
  <c r="J150" i="2"/>
  <c r="BF150" i="2" s="1"/>
  <c r="BK149" i="2"/>
  <c r="BI149" i="2"/>
  <c r="BH149" i="2"/>
  <c r="BG149" i="2"/>
  <c r="BE149" i="2"/>
  <c r="T149" i="2"/>
  <c r="R149" i="2"/>
  <c r="P149" i="2"/>
  <c r="J149" i="2"/>
  <c r="BF149" i="2" s="1"/>
  <c r="BK148" i="2"/>
  <c r="BI148" i="2"/>
  <c r="BH148" i="2"/>
  <c r="BG148" i="2"/>
  <c r="BF148" i="2"/>
  <c r="BE148" i="2"/>
  <c r="T148" i="2"/>
  <c r="R148" i="2"/>
  <c r="P148" i="2"/>
  <c r="J148" i="2"/>
  <c r="BK147" i="2"/>
  <c r="BI147" i="2"/>
  <c r="BH147" i="2"/>
  <c r="BG147" i="2"/>
  <c r="BF147" i="2"/>
  <c r="BE147" i="2"/>
  <c r="T147" i="2"/>
  <c r="R147" i="2"/>
  <c r="P147" i="2"/>
  <c r="J147" i="2"/>
  <c r="BK146" i="2"/>
  <c r="BI146" i="2"/>
  <c r="BH146" i="2"/>
  <c r="BG146" i="2"/>
  <c r="BE146" i="2"/>
  <c r="T146" i="2"/>
  <c r="R146" i="2"/>
  <c r="P146" i="2"/>
  <c r="J146" i="2"/>
  <c r="BF146" i="2" s="1"/>
  <c r="BK145" i="2"/>
  <c r="BI145" i="2"/>
  <c r="BH145" i="2"/>
  <c r="BG145" i="2"/>
  <c r="BE145" i="2"/>
  <c r="T145" i="2"/>
  <c r="R145" i="2"/>
  <c r="P145" i="2"/>
  <c r="J145" i="2"/>
  <c r="BF145" i="2" s="1"/>
  <c r="BK144" i="2"/>
  <c r="BI144" i="2"/>
  <c r="BH144" i="2"/>
  <c r="BG144" i="2"/>
  <c r="BF144" i="2"/>
  <c r="BE144" i="2"/>
  <c r="T144" i="2"/>
  <c r="R144" i="2"/>
  <c r="P144" i="2"/>
  <c r="J144" i="2"/>
  <c r="BK143" i="2"/>
  <c r="BI143" i="2"/>
  <c r="BH143" i="2"/>
  <c r="BG143" i="2"/>
  <c r="BF143" i="2"/>
  <c r="BE143" i="2"/>
  <c r="T143" i="2"/>
  <c r="R143" i="2"/>
  <c r="P143" i="2"/>
  <c r="J143" i="2"/>
  <c r="BK142" i="2"/>
  <c r="BI142" i="2"/>
  <c r="BH142" i="2"/>
  <c r="BG142" i="2"/>
  <c r="BF142" i="2"/>
  <c r="BE142" i="2"/>
  <c r="T142" i="2"/>
  <c r="R142" i="2"/>
  <c r="P142" i="2"/>
  <c r="J142" i="2"/>
  <c r="BK141" i="2"/>
  <c r="BI141" i="2"/>
  <c r="BH141" i="2"/>
  <c r="BG141" i="2"/>
  <c r="BE141" i="2"/>
  <c r="T141" i="2"/>
  <c r="R141" i="2"/>
  <c r="P141" i="2"/>
  <c r="J141" i="2"/>
  <c r="BF141" i="2" s="1"/>
  <c r="BK140" i="2"/>
  <c r="BI140" i="2"/>
  <c r="BH140" i="2"/>
  <c r="BG140" i="2"/>
  <c r="BF140" i="2"/>
  <c r="BE140" i="2"/>
  <c r="T140" i="2"/>
  <c r="R140" i="2"/>
  <c r="P140" i="2"/>
  <c r="J140" i="2"/>
  <c r="BK139" i="2"/>
  <c r="BI139" i="2"/>
  <c r="BH139" i="2"/>
  <c r="BG139" i="2"/>
  <c r="BE139" i="2"/>
  <c r="T139" i="2"/>
  <c r="R139" i="2"/>
  <c r="P139" i="2"/>
  <c r="J139" i="2"/>
  <c r="BF139" i="2" s="1"/>
  <c r="BK138" i="2"/>
  <c r="BI138" i="2"/>
  <c r="BH138" i="2"/>
  <c r="BG138" i="2"/>
  <c r="BE138" i="2"/>
  <c r="T138" i="2"/>
  <c r="R138" i="2"/>
  <c r="P138" i="2"/>
  <c r="J138" i="2"/>
  <c r="BF138" i="2" s="1"/>
  <c r="BK137" i="2"/>
  <c r="BI137" i="2"/>
  <c r="BH137" i="2"/>
  <c r="BG137" i="2"/>
  <c r="BE137" i="2"/>
  <c r="T137" i="2"/>
  <c r="R137" i="2"/>
  <c r="P137" i="2"/>
  <c r="J137" i="2"/>
  <c r="BF137" i="2" s="1"/>
  <c r="BK136" i="2"/>
  <c r="BI136" i="2"/>
  <c r="BH136" i="2"/>
  <c r="BG136" i="2"/>
  <c r="BF136" i="2"/>
  <c r="BE136" i="2"/>
  <c r="T136" i="2"/>
  <c r="R136" i="2"/>
  <c r="P136" i="2"/>
  <c r="J136" i="2"/>
  <c r="BK135" i="2"/>
  <c r="BI135" i="2"/>
  <c r="BH135" i="2"/>
  <c r="BG135" i="2"/>
  <c r="BF135" i="2"/>
  <c r="BE135" i="2"/>
  <c r="T135" i="2"/>
  <c r="R135" i="2"/>
  <c r="P135" i="2"/>
  <c r="J135" i="2"/>
  <c r="BK134" i="2"/>
  <c r="BI134" i="2"/>
  <c r="BH134" i="2"/>
  <c r="BG134" i="2"/>
  <c r="BE134" i="2"/>
  <c r="T134" i="2"/>
  <c r="R134" i="2"/>
  <c r="P134" i="2"/>
  <c r="J134" i="2"/>
  <c r="BF134" i="2" s="1"/>
  <c r="J128" i="2"/>
  <c r="J127" i="2"/>
  <c r="F127" i="2"/>
  <c r="J125" i="2"/>
  <c r="F125" i="2"/>
  <c r="E123" i="2"/>
  <c r="E121" i="2"/>
  <c r="BI110" i="2"/>
  <c r="BH110" i="2"/>
  <c r="BG110" i="2"/>
  <c r="BE110" i="2"/>
  <c r="BI109" i="2"/>
  <c r="BH109" i="2"/>
  <c r="BG109" i="2"/>
  <c r="BF109" i="2"/>
  <c r="BE109" i="2"/>
  <c r="BI108" i="2"/>
  <c r="BH108" i="2"/>
  <c r="BG108" i="2"/>
  <c r="BF108" i="2"/>
  <c r="BE108" i="2"/>
  <c r="BI107" i="2"/>
  <c r="BH107" i="2"/>
  <c r="BG107" i="2"/>
  <c r="BF107" i="2"/>
  <c r="BE107" i="2"/>
  <c r="BI106" i="2"/>
  <c r="BH106" i="2"/>
  <c r="BG106" i="2"/>
  <c r="BF106" i="2"/>
  <c r="BE106" i="2"/>
  <c r="BI105" i="2"/>
  <c r="BH105" i="2"/>
  <c r="BG105" i="2"/>
  <c r="BF105" i="2"/>
  <c r="BE105" i="2"/>
  <c r="J92" i="2"/>
  <c r="J91" i="2"/>
  <c r="F91" i="2"/>
  <c r="J89" i="2"/>
  <c r="F89" i="2"/>
  <c r="E87" i="2"/>
  <c r="E85" i="2"/>
  <c r="J39" i="2"/>
  <c r="J38" i="2"/>
  <c r="AY95" i="1" s="1"/>
  <c r="J37" i="2"/>
  <c r="J24" i="2"/>
  <c r="E24" i="2"/>
  <c r="J23" i="2"/>
  <c r="F92" i="2"/>
  <c r="J12" i="2"/>
  <c r="E7" i="2"/>
  <c r="AY110" i="1"/>
  <c r="AX110" i="1"/>
  <c r="AY109" i="1"/>
  <c r="AX109" i="1"/>
  <c r="AU109" i="1"/>
  <c r="AY107" i="1"/>
  <c r="AX107" i="1"/>
  <c r="AY106" i="1"/>
  <c r="AX106" i="1"/>
  <c r="AY105" i="1"/>
  <c r="AX105" i="1"/>
  <c r="AY104" i="1"/>
  <c r="AX104" i="1"/>
  <c r="AY103" i="1"/>
  <c r="AX103" i="1"/>
  <c r="AX102" i="1"/>
  <c r="AY101" i="1"/>
  <c r="AX99" i="1"/>
  <c r="AX98" i="1"/>
  <c r="AX97" i="1"/>
  <c r="AY96" i="1"/>
  <c r="AX96" i="1"/>
  <c r="AX95" i="1"/>
  <c r="AS94" i="1"/>
  <c r="AM90" i="1"/>
  <c r="L90" i="1"/>
  <c r="AM89" i="1"/>
  <c r="L89" i="1"/>
  <c r="AM87" i="1"/>
  <c r="L87" i="1"/>
  <c r="L85" i="1"/>
  <c r="L84" i="1"/>
  <c r="J35" i="17" l="1"/>
  <c r="AV110" i="1" s="1"/>
  <c r="F37" i="17"/>
  <c r="BB110" i="1" s="1"/>
  <c r="F39" i="17"/>
  <c r="BD110" i="1" s="1"/>
  <c r="BK130" i="17"/>
  <c r="J130" i="17" s="1"/>
  <c r="J98" i="17" s="1"/>
  <c r="F38" i="17"/>
  <c r="BC110" i="1" s="1"/>
  <c r="BK157" i="16"/>
  <c r="J157" i="16" s="1"/>
  <c r="J102" i="16" s="1"/>
  <c r="BK150" i="16"/>
  <c r="J150" i="16" s="1"/>
  <c r="J101" i="16" s="1"/>
  <c r="BK144" i="16"/>
  <c r="J144" i="16" s="1"/>
  <c r="J99" i="16" s="1"/>
  <c r="F39" i="16"/>
  <c r="BD109" i="1" s="1"/>
  <c r="J35" i="16"/>
  <c r="AV109" i="1" s="1"/>
  <c r="F39" i="15"/>
  <c r="BD108" i="1" s="1"/>
  <c r="F35" i="15"/>
  <c r="AZ108" i="1" s="1"/>
  <c r="J35" i="15"/>
  <c r="AV108" i="1" s="1"/>
  <c r="F38" i="15"/>
  <c r="BC108" i="1" s="1"/>
  <c r="BK139" i="15"/>
  <c r="J139" i="15" s="1"/>
  <c r="J100" i="15" s="1"/>
  <c r="BK132" i="14"/>
  <c r="J132" i="14" s="1"/>
  <c r="J98" i="14" s="1"/>
  <c r="BK137" i="14"/>
  <c r="J137" i="14" s="1"/>
  <c r="J99" i="14" s="1"/>
  <c r="F37" i="14"/>
  <c r="BB107" i="1" s="1"/>
  <c r="BK146" i="14"/>
  <c r="J146" i="14" s="1"/>
  <c r="J100" i="14" s="1"/>
  <c r="F38" i="14"/>
  <c r="BC107" i="1" s="1"/>
  <c r="J35" i="14"/>
  <c r="AV107" i="1" s="1"/>
  <c r="F39" i="13"/>
  <c r="BD106" i="1" s="1"/>
  <c r="F37" i="13"/>
  <c r="BB106" i="1" s="1"/>
  <c r="F38" i="13"/>
  <c r="BC106" i="1" s="1"/>
  <c r="BK139" i="12"/>
  <c r="J139" i="12" s="1"/>
  <c r="J100" i="12" s="1"/>
  <c r="F38" i="12"/>
  <c r="BC105" i="1" s="1"/>
  <c r="BK135" i="11"/>
  <c r="J135" i="11" s="1"/>
  <c r="J98" i="11" s="1"/>
  <c r="BK177" i="11"/>
  <c r="J177" i="11" s="1"/>
  <c r="J99" i="11" s="1"/>
  <c r="BK190" i="11"/>
  <c r="J190" i="11" s="1"/>
  <c r="J100" i="11" s="1"/>
  <c r="BK208" i="11"/>
  <c r="J208" i="11" s="1"/>
  <c r="J102" i="11" s="1"/>
  <c r="F39" i="11"/>
  <c r="BD104" i="1" s="1"/>
  <c r="BK206" i="10"/>
  <c r="J206" i="10" s="1"/>
  <c r="J101" i="10" s="1"/>
  <c r="BK225" i="10"/>
  <c r="J225" i="10" s="1"/>
  <c r="J102" i="10" s="1"/>
  <c r="F38" i="10"/>
  <c r="BC103" i="1" s="1"/>
  <c r="BK236" i="10"/>
  <c r="J236" i="10" s="1"/>
  <c r="J105" i="10" s="1"/>
  <c r="J35" i="10"/>
  <c r="AV103" i="1" s="1"/>
  <c r="BK148" i="9"/>
  <c r="J148" i="9" s="1"/>
  <c r="J100" i="9" s="1"/>
  <c r="BK144" i="9"/>
  <c r="J144" i="9" s="1"/>
  <c r="J99" i="9" s="1"/>
  <c r="F35" i="9"/>
  <c r="AZ102" i="1" s="1"/>
  <c r="F39" i="9"/>
  <c r="BD102" i="1" s="1"/>
  <c r="F37" i="9"/>
  <c r="BB102" i="1" s="1"/>
  <c r="BK133" i="9"/>
  <c r="J133" i="9" s="1"/>
  <c r="J98" i="9" s="1"/>
  <c r="F38" i="9"/>
  <c r="BC102" i="1" s="1"/>
  <c r="J131" i="8"/>
  <c r="J98" i="8" s="1"/>
  <c r="BK130" i="8"/>
  <c r="F37" i="8"/>
  <c r="BB101" i="1" s="1"/>
  <c r="J35" i="8"/>
  <c r="AV101" i="1" s="1"/>
  <c r="F38" i="8"/>
  <c r="BC101" i="1" s="1"/>
  <c r="F35" i="8"/>
  <c r="AZ101" i="1" s="1"/>
  <c r="F37" i="7"/>
  <c r="BB100" i="1" s="1"/>
  <c r="F38" i="7"/>
  <c r="BC100" i="1" s="1"/>
  <c r="F39" i="7"/>
  <c r="BD100" i="1" s="1"/>
  <c r="J35" i="7"/>
  <c r="AV100" i="1" s="1"/>
  <c r="BK133" i="6"/>
  <c r="J133" i="6" s="1"/>
  <c r="J98" i="6" s="1"/>
  <c r="BK204" i="6"/>
  <c r="J204" i="6" s="1"/>
  <c r="J100" i="6" s="1"/>
  <c r="F37" i="6"/>
  <c r="BB99" i="1" s="1"/>
  <c r="F38" i="6"/>
  <c r="BC99" i="1" s="1"/>
  <c r="J35" i="6"/>
  <c r="AV99" i="1" s="1"/>
  <c r="F39" i="6"/>
  <c r="BD99" i="1" s="1"/>
  <c r="BK142" i="5"/>
  <c r="J142" i="5" s="1"/>
  <c r="J99" i="5" s="1"/>
  <c r="F37" i="5"/>
  <c r="BB98" i="1" s="1"/>
  <c r="F35" i="5"/>
  <c r="AZ98" i="1" s="1"/>
  <c r="BK137" i="4"/>
  <c r="J137" i="4" s="1"/>
  <c r="J98" i="4" s="1"/>
  <c r="BK204" i="4"/>
  <c r="J204" i="4" s="1"/>
  <c r="J99" i="4" s="1"/>
  <c r="BK244" i="4"/>
  <c r="J244" i="4" s="1"/>
  <c r="J101" i="4" s="1"/>
  <c r="F37" i="4"/>
  <c r="BB97" i="1" s="1"/>
  <c r="J35" i="4"/>
  <c r="AV97" i="1" s="1"/>
  <c r="BK260" i="4"/>
  <c r="J260" i="4" s="1"/>
  <c r="J102" i="4" s="1"/>
  <c r="BK133" i="2"/>
  <c r="BK191" i="2"/>
  <c r="J191" i="2" s="1"/>
  <c r="J99" i="2" s="1"/>
  <c r="BK241" i="2"/>
  <c r="J241" i="2" s="1"/>
  <c r="J100" i="2" s="1"/>
  <c r="F92" i="10"/>
  <c r="F128" i="2"/>
  <c r="F131" i="15"/>
  <c r="F92" i="17"/>
  <c r="F128" i="5"/>
  <c r="F92" i="6"/>
  <c r="F92" i="11"/>
  <c r="F39" i="2"/>
  <c r="BD95" i="1" s="1"/>
  <c r="J35" i="2"/>
  <c r="AV95" i="1" s="1"/>
  <c r="T133" i="2"/>
  <c r="J133" i="2"/>
  <c r="J98" i="2" s="1"/>
  <c r="BK132" i="2"/>
  <c r="P132" i="9"/>
  <c r="P131" i="9" s="1"/>
  <c r="AU102" i="1" s="1"/>
  <c r="T132" i="5"/>
  <c r="T131" i="5" s="1"/>
  <c r="T132" i="6"/>
  <c r="T131" i="6" s="1"/>
  <c r="F39" i="4"/>
  <c r="BD97" i="1" s="1"/>
  <c r="F92" i="4"/>
  <c r="F132" i="4"/>
  <c r="T136" i="4"/>
  <c r="T191" i="2"/>
  <c r="F35" i="3"/>
  <c r="AZ96" i="1" s="1"/>
  <c r="BK132" i="9"/>
  <c r="J134" i="12"/>
  <c r="J98" i="12" s="1"/>
  <c r="T131" i="14"/>
  <c r="T130" i="14" s="1"/>
  <c r="BK191" i="6"/>
  <c r="J191" i="6" s="1"/>
  <c r="J99" i="6" s="1"/>
  <c r="R134" i="11"/>
  <c r="R133" i="11" s="1"/>
  <c r="T241" i="2"/>
  <c r="P136" i="15"/>
  <c r="P135" i="15" s="1"/>
  <c r="P134" i="15" s="1"/>
  <c r="AU108" i="1" s="1"/>
  <c r="R133" i="5"/>
  <c r="R132" i="5" s="1"/>
  <c r="R131" i="5" s="1"/>
  <c r="F35" i="12"/>
  <c r="AZ105" i="1" s="1"/>
  <c r="F35" i="6"/>
  <c r="AZ99" i="1" s="1"/>
  <c r="T137" i="10"/>
  <c r="T136" i="15"/>
  <c r="T135" i="15" s="1"/>
  <c r="T134" i="15" s="1"/>
  <c r="R229" i="4"/>
  <c r="F37" i="2"/>
  <c r="BB95" i="1" s="1"/>
  <c r="F39" i="5"/>
  <c r="BD98" i="1" s="1"/>
  <c r="F37" i="12"/>
  <c r="BB105" i="1" s="1"/>
  <c r="F38" i="16"/>
  <c r="BC109" i="1" s="1"/>
  <c r="P130" i="3"/>
  <c r="P129" i="3" s="1"/>
  <c r="AU96" i="1" s="1"/>
  <c r="R278" i="4"/>
  <c r="R277" i="4" s="1"/>
  <c r="J35" i="5"/>
  <c r="AV98" i="1" s="1"/>
  <c r="J89" i="3"/>
  <c r="T278" i="4"/>
  <c r="T277" i="4" s="1"/>
  <c r="T183" i="10"/>
  <c r="P148" i="15"/>
  <c r="F38" i="4"/>
  <c r="BC97" i="1" s="1"/>
  <c r="T134" i="11"/>
  <c r="T133" i="11" s="1"/>
  <c r="P208" i="11"/>
  <c r="P134" i="11" s="1"/>
  <c r="P133" i="11" s="1"/>
  <c r="AU104" i="1" s="1"/>
  <c r="F38" i="2"/>
  <c r="BC95" i="1" s="1"/>
  <c r="T244" i="4"/>
  <c r="F38" i="5"/>
  <c r="BC98" i="1" s="1"/>
  <c r="E85" i="3"/>
  <c r="P278" i="4"/>
  <c r="P277" i="4" s="1"/>
  <c r="J35" i="13"/>
  <c r="AV106" i="1" s="1"/>
  <c r="F39" i="12"/>
  <c r="BD105" i="1" s="1"/>
  <c r="F35" i="4"/>
  <c r="AZ97" i="1" s="1"/>
  <c r="BK133" i="5"/>
  <c r="F35" i="10"/>
  <c r="AZ103" i="1" s="1"/>
  <c r="F39" i="10"/>
  <c r="BD103" i="1" s="1"/>
  <c r="E122" i="12"/>
  <c r="E85" i="12"/>
  <c r="F35" i="14"/>
  <c r="AZ107" i="1" s="1"/>
  <c r="R148" i="15"/>
  <c r="R135" i="15" s="1"/>
  <c r="R134" i="15" s="1"/>
  <c r="F37" i="16"/>
  <c r="BB109" i="1" s="1"/>
  <c r="T130" i="3"/>
  <c r="T129" i="3" s="1"/>
  <c r="BK137" i="10"/>
  <c r="J126" i="12"/>
  <c r="J137" i="15"/>
  <c r="J99" i="15" s="1"/>
  <c r="T139" i="15"/>
  <c r="P136" i="10"/>
  <c r="P135" i="10" s="1"/>
  <c r="AU103" i="1" s="1"/>
  <c r="J35" i="3"/>
  <c r="AV96" i="1" s="1"/>
  <c r="R137" i="10"/>
  <c r="J35" i="12"/>
  <c r="AV105" i="1" s="1"/>
  <c r="F39" i="14"/>
  <c r="BD107" i="1" s="1"/>
  <c r="J135" i="16"/>
  <c r="J98" i="16" s="1"/>
  <c r="BK183" i="10"/>
  <c r="J183" i="10" s="1"/>
  <c r="J100" i="10" s="1"/>
  <c r="R134" i="16"/>
  <c r="R133" i="16" s="1"/>
  <c r="F37" i="11"/>
  <c r="BB104" i="1" s="1"/>
  <c r="F37" i="10"/>
  <c r="BB103" i="1" s="1"/>
  <c r="F38" i="11"/>
  <c r="BC104" i="1" s="1"/>
  <c r="J92" i="7"/>
  <c r="J125" i="7"/>
  <c r="P204" i="4"/>
  <c r="P136" i="4" s="1"/>
  <c r="P135" i="4" s="1"/>
  <c r="AU97" i="1" s="1"/>
  <c r="P244" i="4"/>
  <c r="F35" i="7"/>
  <c r="AZ100" i="1" s="1"/>
  <c r="J35" i="9"/>
  <c r="AV102" i="1" s="1"/>
  <c r="T166" i="10"/>
  <c r="P183" i="10"/>
  <c r="R133" i="12"/>
  <c r="R132" i="12" s="1"/>
  <c r="T133" i="12"/>
  <c r="T132" i="12" s="1"/>
  <c r="BK131" i="3"/>
  <c r="P133" i="2"/>
  <c r="P132" i="2" s="1"/>
  <c r="P131" i="2" s="1"/>
  <c r="AU95" i="1" s="1"/>
  <c r="F39" i="8"/>
  <c r="BD101" i="1" s="1"/>
  <c r="F38" i="3"/>
  <c r="BC96" i="1" s="1"/>
  <c r="R204" i="4"/>
  <c r="R136" i="4" s="1"/>
  <c r="R135" i="4" s="1"/>
  <c r="P260" i="4"/>
  <c r="F37" i="3"/>
  <c r="BB96" i="1" s="1"/>
  <c r="R183" i="10"/>
  <c r="T225" i="10"/>
  <c r="R260" i="4"/>
  <c r="E123" i="11"/>
  <c r="E85" i="11"/>
  <c r="BK173" i="12"/>
  <c r="J173" i="12" s="1"/>
  <c r="J101" i="12" s="1"/>
  <c r="P191" i="2"/>
  <c r="BK130" i="7"/>
  <c r="T236" i="10"/>
  <c r="T235" i="10" s="1"/>
  <c r="BK132" i="13"/>
  <c r="T204" i="4"/>
  <c r="R244" i="4"/>
  <c r="R133" i="2"/>
  <c r="R191" i="6"/>
  <c r="R132" i="6" s="1"/>
  <c r="R131" i="6" s="1"/>
  <c r="J35" i="11"/>
  <c r="AV104" i="1" s="1"/>
  <c r="F35" i="11"/>
  <c r="AZ104" i="1" s="1"/>
  <c r="F35" i="2"/>
  <c r="AZ95" i="1" s="1"/>
  <c r="F35" i="13"/>
  <c r="AZ106" i="1" s="1"/>
  <c r="R191" i="2"/>
  <c r="BK166" i="10"/>
  <c r="J166" i="10" s="1"/>
  <c r="J99" i="10" s="1"/>
  <c r="P173" i="12"/>
  <c r="P133" i="12" s="1"/>
  <c r="P132" i="12" s="1"/>
  <c r="AU105" i="1" s="1"/>
  <c r="P131" i="14"/>
  <c r="P130" i="14" s="1"/>
  <c r="AU107" i="1" s="1"/>
  <c r="J92" i="11"/>
  <c r="F125" i="7"/>
  <c r="J125" i="9"/>
  <c r="J89" i="14"/>
  <c r="E124" i="15"/>
  <c r="J125" i="6"/>
  <c r="F127" i="14"/>
  <c r="J89" i="15"/>
  <c r="J127" i="14"/>
  <c r="F35" i="16"/>
  <c r="AZ109" i="1" s="1"/>
  <c r="F128" i="9"/>
  <c r="J124" i="13"/>
  <c r="J125" i="5"/>
  <c r="F126" i="8"/>
  <c r="J128" i="9"/>
  <c r="J92" i="15"/>
  <c r="J128" i="5"/>
  <c r="J125" i="17"/>
  <c r="F92" i="16"/>
  <c r="F35" i="17"/>
  <c r="AZ110" i="1" s="1"/>
  <c r="BK129" i="17" l="1"/>
  <c r="J129" i="17" s="1"/>
  <c r="J97" i="17" s="1"/>
  <c r="BK134" i="16"/>
  <c r="BK136" i="15"/>
  <c r="BK131" i="14"/>
  <c r="J131" i="14" s="1"/>
  <c r="J97" i="14" s="1"/>
  <c r="BK133" i="12"/>
  <c r="J133" i="12" s="1"/>
  <c r="J97" i="12" s="1"/>
  <c r="BK134" i="11"/>
  <c r="BK235" i="10"/>
  <c r="J235" i="10" s="1"/>
  <c r="J104" i="10" s="1"/>
  <c r="BK129" i="8"/>
  <c r="J129" i="8" s="1"/>
  <c r="J96" i="8" s="1"/>
  <c r="J30" i="8" s="1"/>
  <c r="J108" i="8" s="1"/>
  <c r="J130" i="8"/>
  <c r="J97" i="8" s="1"/>
  <c r="BK136" i="4"/>
  <c r="J136" i="4" s="1"/>
  <c r="J97" i="4" s="1"/>
  <c r="BD94" i="1"/>
  <c r="W33" i="1" s="1"/>
  <c r="T135" i="4"/>
  <c r="AZ94" i="1"/>
  <c r="BB94" i="1"/>
  <c r="T132" i="2"/>
  <c r="T131" i="2" s="1"/>
  <c r="R136" i="10"/>
  <c r="R135" i="10" s="1"/>
  <c r="T136" i="10"/>
  <c r="T135" i="10" s="1"/>
  <c r="BK131" i="13"/>
  <c r="J132" i="13"/>
  <c r="J98" i="13" s="1"/>
  <c r="J136" i="15"/>
  <c r="J98" i="15" s="1"/>
  <c r="BK135" i="15"/>
  <c r="J133" i="5"/>
  <c r="J98" i="5" s="1"/>
  <c r="BK132" i="5"/>
  <c r="J132" i="2"/>
  <c r="J97" i="2" s="1"/>
  <c r="BK131" i="2"/>
  <c r="J131" i="2" s="1"/>
  <c r="J96" i="2" s="1"/>
  <c r="AU94" i="1"/>
  <c r="BC94" i="1"/>
  <c r="J134" i="11"/>
  <c r="J97" i="11" s="1"/>
  <c r="BK133" i="11"/>
  <c r="J133" i="11" s="1"/>
  <c r="J96" i="11" s="1"/>
  <c r="J130" i="7"/>
  <c r="J98" i="7" s="1"/>
  <c r="BK129" i="7"/>
  <c r="J137" i="10"/>
  <c r="J98" i="10" s="1"/>
  <c r="BK136" i="10"/>
  <c r="J132" i="9"/>
  <c r="J97" i="9" s="1"/>
  <c r="BK131" i="9"/>
  <c r="J131" i="9" s="1"/>
  <c r="J96" i="9" s="1"/>
  <c r="BK128" i="17"/>
  <c r="J128" i="17" s="1"/>
  <c r="J96" i="17" s="1"/>
  <c r="J134" i="16"/>
  <c r="J97" i="16" s="1"/>
  <c r="BK133" i="16"/>
  <c r="J133" i="16" s="1"/>
  <c r="J96" i="16" s="1"/>
  <c r="R132" i="2"/>
  <c r="R131" i="2" s="1"/>
  <c r="J131" i="3"/>
  <c r="J98" i="3" s="1"/>
  <c r="BK130" i="3"/>
  <c r="BK132" i="6"/>
  <c r="BK130" i="14" l="1"/>
  <c r="J130" i="14" s="1"/>
  <c r="J96" i="14" s="1"/>
  <c r="J30" i="14" s="1"/>
  <c r="BK132" i="12"/>
  <c r="J132" i="12" s="1"/>
  <c r="J96" i="12" s="1"/>
  <c r="J30" i="12" s="1"/>
  <c r="BF108" i="8"/>
  <c r="J102" i="8"/>
  <c r="BK135" i="4"/>
  <c r="J135" i="4" s="1"/>
  <c r="J96" i="4" s="1"/>
  <c r="J30" i="4" s="1"/>
  <c r="BK131" i="6"/>
  <c r="J131" i="6" s="1"/>
  <c r="J96" i="6" s="1"/>
  <c r="J132" i="6"/>
  <c r="J97" i="6" s="1"/>
  <c r="J135" i="15"/>
  <c r="J97" i="15" s="1"/>
  <c r="BK134" i="15"/>
  <c r="J134" i="15" s="1"/>
  <c r="J96" i="15" s="1"/>
  <c r="J30" i="16"/>
  <c r="J30" i="17"/>
  <c r="BK130" i="13"/>
  <c r="J130" i="13" s="1"/>
  <c r="J96" i="13" s="1"/>
  <c r="J131" i="13"/>
  <c r="J97" i="13" s="1"/>
  <c r="BK135" i="10"/>
  <c r="J135" i="10" s="1"/>
  <c r="J96" i="10" s="1"/>
  <c r="J136" i="10"/>
  <c r="J97" i="10" s="1"/>
  <c r="J30" i="2"/>
  <c r="BK131" i="5"/>
  <c r="J131" i="5" s="1"/>
  <c r="J96" i="5" s="1"/>
  <c r="J132" i="5"/>
  <c r="J97" i="5" s="1"/>
  <c r="J130" i="3"/>
  <c r="J97" i="3" s="1"/>
  <c r="BK129" i="3"/>
  <c r="J129" i="3" s="1"/>
  <c r="J96" i="3" s="1"/>
  <c r="J30" i="11"/>
  <c r="AV94" i="1"/>
  <c r="W29" i="1"/>
  <c r="J30" i="9"/>
  <c r="J129" i="7"/>
  <c r="J97" i="7" s="1"/>
  <c r="BK128" i="7"/>
  <c r="J128" i="7" s="1"/>
  <c r="J96" i="7" s="1"/>
  <c r="W31" i="1"/>
  <c r="AX94" i="1"/>
  <c r="W32" i="1"/>
  <c r="AY94" i="1"/>
  <c r="J31" i="8" l="1"/>
  <c r="J32" i="8" s="1"/>
  <c r="J110" i="8"/>
  <c r="F36" i="8"/>
  <c r="BA101" i="1" s="1"/>
  <c r="J36" i="8"/>
  <c r="AW101" i="1" s="1"/>
  <c r="AT101" i="1" s="1"/>
  <c r="J30" i="5"/>
  <c r="J110" i="2"/>
  <c r="J30" i="10"/>
  <c r="J30" i="13"/>
  <c r="J30" i="3"/>
  <c r="J107" i="17"/>
  <c r="J30" i="7"/>
  <c r="J112" i="16"/>
  <c r="J111" i="12"/>
  <c r="J30" i="15"/>
  <c r="J110" i="9"/>
  <c r="AK29" i="1"/>
  <c r="J30" i="6"/>
  <c r="J109" i="14"/>
  <c r="J112" i="11"/>
  <c r="J114" i="4"/>
  <c r="AG101" i="1" l="1"/>
  <c r="AN101" i="1" s="1"/>
  <c r="J41" i="8"/>
  <c r="J107" i="7"/>
  <c r="BF110" i="2"/>
  <c r="J104" i="2"/>
  <c r="J113" i="15"/>
  <c r="BF107" i="17"/>
  <c r="J101" i="17"/>
  <c r="J109" i="13"/>
  <c r="J106" i="11"/>
  <c r="BF112" i="11"/>
  <c r="J103" i="14"/>
  <c r="BF109" i="14"/>
  <c r="J110" i="6"/>
  <c r="J110" i="5"/>
  <c r="BF110" i="9"/>
  <c r="J104" i="9"/>
  <c r="BF111" i="12"/>
  <c r="J105" i="12"/>
  <c r="BF112" i="16"/>
  <c r="J106" i="16"/>
  <c r="J108" i="3"/>
  <c r="J108" i="4"/>
  <c r="BF114" i="4"/>
  <c r="J114" i="10"/>
  <c r="J31" i="16" l="1"/>
  <c r="J32" i="16" s="1"/>
  <c r="J114" i="16"/>
  <c r="J31" i="12"/>
  <c r="J32" i="12" s="1"/>
  <c r="J113" i="12"/>
  <c r="J31" i="9"/>
  <c r="J32" i="9" s="1"/>
  <c r="J112" i="9"/>
  <c r="BF110" i="5"/>
  <c r="J104" i="5"/>
  <c r="J104" i="6"/>
  <c r="BF110" i="6"/>
  <c r="BF113" i="15"/>
  <c r="J107" i="15"/>
  <c r="J36" i="2"/>
  <c r="AW95" i="1" s="1"/>
  <c r="AT95" i="1" s="1"/>
  <c r="F36" i="2"/>
  <c r="BA95" i="1" s="1"/>
  <c r="J36" i="16"/>
  <c r="AW109" i="1" s="1"/>
  <c r="AT109" i="1" s="1"/>
  <c r="F36" i="16"/>
  <c r="BA109" i="1" s="1"/>
  <c r="F36" i="12"/>
  <c r="BA105" i="1" s="1"/>
  <c r="J36" i="12"/>
  <c r="AW105" i="1" s="1"/>
  <c r="AT105" i="1" s="1"/>
  <c r="F36" i="9"/>
  <c r="BA102" i="1" s="1"/>
  <c r="J36" i="9"/>
  <c r="AW102" i="1" s="1"/>
  <c r="AT102" i="1" s="1"/>
  <c r="F36" i="14"/>
  <c r="BA107" i="1" s="1"/>
  <c r="J36" i="14"/>
  <c r="AW107" i="1" s="1"/>
  <c r="AT107" i="1" s="1"/>
  <c r="J31" i="14"/>
  <c r="J32" i="14" s="1"/>
  <c r="J111" i="14"/>
  <c r="F36" i="11"/>
  <c r="BA104" i="1" s="1"/>
  <c r="J36" i="11"/>
  <c r="AW104" i="1" s="1"/>
  <c r="AT104" i="1" s="1"/>
  <c r="J31" i="11"/>
  <c r="J32" i="11" s="1"/>
  <c r="J114" i="11"/>
  <c r="BF109" i="13"/>
  <c r="J103" i="13"/>
  <c r="J31" i="17"/>
  <c r="J32" i="17" s="1"/>
  <c r="J109" i="17"/>
  <c r="F36" i="17"/>
  <c r="BA110" i="1" s="1"/>
  <c r="J36" i="17"/>
  <c r="AW110" i="1" s="1"/>
  <c r="AT110" i="1" s="1"/>
  <c r="BF114" i="10"/>
  <c r="J108" i="10"/>
  <c r="F36" i="4"/>
  <c r="BA97" i="1" s="1"/>
  <c r="J36" i="4"/>
  <c r="AW97" i="1" s="1"/>
  <c r="AT97" i="1" s="1"/>
  <c r="J31" i="2"/>
  <c r="J32" i="2" s="1"/>
  <c r="J112" i="2"/>
  <c r="J31" i="4"/>
  <c r="J32" i="4" s="1"/>
  <c r="J116" i="4"/>
  <c r="J101" i="7"/>
  <c r="BF107" i="7"/>
  <c r="BF108" i="3"/>
  <c r="J102" i="3"/>
  <c r="J36" i="3" l="1"/>
  <c r="AW96" i="1" s="1"/>
  <c r="AT96" i="1" s="1"/>
  <c r="F36" i="3"/>
  <c r="BA96" i="1" s="1"/>
  <c r="J31" i="7"/>
  <c r="J32" i="7" s="1"/>
  <c r="J109" i="7"/>
  <c r="AG95" i="1"/>
  <c r="J41" i="2"/>
  <c r="J31" i="6"/>
  <c r="J32" i="6" s="1"/>
  <c r="J112" i="6"/>
  <c r="J36" i="7"/>
  <c r="AW100" i="1" s="1"/>
  <c r="AT100" i="1" s="1"/>
  <c r="F36" i="7"/>
  <c r="BA100" i="1" s="1"/>
  <c r="J31" i="10"/>
  <c r="J32" i="10" s="1"/>
  <c r="J116" i="10"/>
  <c r="F36" i="10"/>
  <c r="BA103" i="1" s="1"/>
  <c r="J36" i="10"/>
  <c r="AW103" i="1" s="1"/>
  <c r="AT103" i="1" s="1"/>
  <c r="F36" i="6"/>
  <c r="BA99" i="1" s="1"/>
  <c r="J36" i="6"/>
  <c r="AW99" i="1" s="1"/>
  <c r="AT99" i="1" s="1"/>
  <c r="J36" i="5"/>
  <c r="AW98" i="1" s="1"/>
  <c r="AT98" i="1" s="1"/>
  <c r="F36" i="5"/>
  <c r="BA98" i="1" s="1"/>
  <c r="J41" i="12"/>
  <c r="AG105" i="1"/>
  <c r="AN105" i="1" s="1"/>
  <c r="J41" i="14"/>
  <c r="AG107" i="1"/>
  <c r="AN107" i="1" s="1"/>
  <c r="J31" i="3"/>
  <c r="J32" i="3" s="1"/>
  <c r="J110" i="3"/>
  <c r="AG97" i="1"/>
  <c r="AN97" i="1" s="1"/>
  <c r="J41" i="4"/>
  <c r="J31" i="15"/>
  <c r="J32" i="15" s="1"/>
  <c r="J115" i="15"/>
  <c r="F36" i="15"/>
  <c r="BA108" i="1" s="1"/>
  <c r="J36" i="15"/>
  <c r="AW108" i="1" s="1"/>
  <c r="AT108" i="1" s="1"/>
  <c r="J31" i="5"/>
  <c r="J32" i="5" s="1"/>
  <c r="J112" i="5"/>
  <c r="J41" i="17"/>
  <c r="AG110" i="1"/>
  <c r="AN110" i="1" s="1"/>
  <c r="J31" i="13"/>
  <c r="J32" i="13" s="1"/>
  <c r="J111" i="13"/>
  <c r="J36" i="13"/>
  <c r="AW106" i="1" s="1"/>
  <c r="AT106" i="1" s="1"/>
  <c r="F36" i="13"/>
  <c r="BA106" i="1" s="1"/>
  <c r="J41" i="9"/>
  <c r="AG102" i="1"/>
  <c r="AN102" i="1" s="1"/>
  <c r="AG104" i="1"/>
  <c r="AN104" i="1" s="1"/>
  <c r="J41" i="11"/>
  <c r="J41" i="16"/>
  <c r="AG109" i="1"/>
  <c r="AN109" i="1" s="1"/>
  <c r="BA94" i="1" l="1"/>
  <c r="W30" i="1" s="1"/>
  <c r="J41" i="5"/>
  <c r="AG98" i="1"/>
  <c r="AN98" i="1" s="1"/>
  <c r="J41" i="6"/>
  <c r="AG99" i="1"/>
  <c r="AN99" i="1" s="1"/>
  <c r="AN95" i="1"/>
  <c r="J41" i="7"/>
  <c r="AG100" i="1"/>
  <c r="AN100" i="1" s="1"/>
  <c r="J41" i="3"/>
  <c r="AG96" i="1"/>
  <c r="AN96" i="1" s="1"/>
  <c r="J41" i="13"/>
  <c r="AG106" i="1"/>
  <c r="AN106" i="1" s="1"/>
  <c r="AG103" i="1"/>
  <c r="AN103" i="1" s="1"/>
  <c r="J41" i="10"/>
  <c r="J41" i="15"/>
  <c r="AG108" i="1"/>
  <c r="AN108" i="1" s="1"/>
  <c r="AW94" i="1" l="1"/>
  <c r="AK30" i="1" s="1"/>
  <c r="AG94" i="1"/>
  <c r="F20" i="20" s="1"/>
  <c r="F22" i="20" s="1"/>
  <c r="F23" i="20" s="1"/>
  <c r="F24" i="20" s="1"/>
  <c r="AT94" i="1" l="1"/>
  <c r="AN94" i="1" s="1"/>
  <c r="AK26" i="1"/>
  <c r="AK35" i="1" s="1"/>
</calcChain>
</file>

<file path=xl/sharedStrings.xml><?xml version="1.0" encoding="utf-8"?>
<sst xmlns="http://schemas.openxmlformats.org/spreadsheetml/2006/main" count="13119" uniqueCount="2043">
  <si>
    <t>REKAPITULÁCIA STAVBY</t>
  </si>
  <si>
    <t>Stavba:</t>
  </si>
  <si>
    <t>Strategické územie Valaliky</t>
  </si>
  <si>
    <t>Kód:</t>
  </si>
  <si>
    <t>Miesto:</t>
  </si>
  <si>
    <t>katastrálne územie: Valaliky, Geča</t>
  </si>
  <si>
    <t>Objednávateľ:</t>
  </si>
  <si>
    <t>Valaliky Industrial Park, s.r.o.</t>
  </si>
  <si>
    <t>Adresa:</t>
  </si>
  <si>
    <t>Trnavská cesta 100, Bratislava - mestská časť Ružinov 821 01</t>
  </si>
  <si>
    <t>IČO:</t>
  </si>
  <si>
    <t>Súťažiaci:</t>
  </si>
  <si>
    <t>Zodpovedná osoba:</t>
  </si>
  <si>
    <t>Dátum:</t>
  </si>
  <si>
    <t>Podpis a pečiatka:</t>
  </si>
  <si>
    <t>Cena bez DPH</t>
  </si>
  <si>
    <t>Stavebné objekty</t>
  </si>
  <si>
    <t>Všeobecné položky</t>
  </si>
  <si>
    <t>Celkom</t>
  </si>
  <si>
    <t>DPH</t>
  </si>
  <si>
    <t>Cena s DPH</t>
  </si>
  <si>
    <t>ROZPOČET</t>
  </si>
  <si>
    <t>Časť :</t>
  </si>
  <si>
    <t>Všeobecné položky stavby</t>
  </si>
  <si>
    <t>POLOŽKA</t>
  </si>
  <si>
    <t>NAZOV POLOZKY</t>
  </si>
  <si>
    <t>M.J.</t>
  </si>
  <si>
    <t>MNOŽ.</t>
  </si>
  <si>
    <t>JEDN. CENA</t>
  </si>
  <si>
    <t>CENA CELKOM</t>
  </si>
  <si>
    <t>Č.</t>
  </si>
  <si>
    <t>KÓD KP</t>
  </si>
  <si>
    <t>KÓD SP</t>
  </si>
  <si>
    <t>45.00.00</t>
  </si>
  <si>
    <t>00000101</t>
  </si>
  <si>
    <t xml:space="preserve">Zariadenie staveniska objednávateľa hlavne - prevádzka ZS                         </t>
  </si>
  <si>
    <t>mes</t>
  </si>
  <si>
    <t xml:space="preserve">(popis položky viď Príloha č.1 - Požiadavky Objednávateľa, časť C5.1 Zariadenie staveniska - Zariadenie pre činnosť Objednávateľa)        </t>
  </si>
  <si>
    <t>00000103</t>
  </si>
  <si>
    <t>Dokumentácia skutočného zhotovenia stavby DSZS)</t>
  </si>
  <si>
    <t>kpl</t>
  </si>
  <si>
    <t>Dokumentácia skutočného zhotovenia stavby (DSZS)</t>
  </si>
  <si>
    <t>dokumentácia, pozostávajúca z technickej správy,</t>
  </si>
  <si>
    <t>výkresov a manuálu užívania a prevádzkových poriadkov</t>
  </si>
  <si>
    <t>vypracovaná pre každú časť stavby samostatne vrátane technologickej časti</t>
  </si>
  <si>
    <t>projekt a výpočet zaťažiteľnosti mostných objektov a pod., mostné zošity</t>
  </si>
  <si>
    <t xml:space="preserve">vypracovaná v tlačenej aj digitálnej forme         </t>
  </si>
  <si>
    <t>vypracovaná projektantom s platným osvedčením v zmysle legislatívy SR</t>
  </si>
  <si>
    <t>00000104</t>
  </si>
  <si>
    <t>Požiadavky objednávateľa ostatné požiadavky pyrotechnický prieskum a dozor</t>
  </si>
  <si>
    <t>m2</t>
  </si>
  <si>
    <t xml:space="preserve">Predpoklad rozsahu prieskumu na ploche trvalého </t>
  </si>
  <si>
    <t>00000107</t>
  </si>
  <si>
    <t>Výskumná dokumentácia archeologického dozoru</t>
  </si>
  <si>
    <t>(popis položky viď Príloha č.1 - Požiadavky Objednávateľa, bod E.6 Archeologický dozor / Služba – Archeologický dozor pri zemných prácach – výkopoch)</t>
  </si>
  <si>
    <t>00000108</t>
  </si>
  <si>
    <t>Archeologický dozor pri zemných prácach – výkopoch</t>
  </si>
  <si>
    <t>deň</t>
  </si>
  <si>
    <t>00000109</t>
  </si>
  <si>
    <t>Strážna služba pre archeologický výskum</t>
  </si>
  <si>
    <t>(popis položky viď Príloha č.1 - Požiadavky Objednávateľa, bod E.6 Archeologický dozor / Služba – strážna služba pre archeologický výskum)</t>
  </si>
  <si>
    <t>00000110</t>
  </si>
  <si>
    <t>Zemné práce pre vykonanie archeologického výskumu</t>
  </si>
  <si>
    <t>(popis položky viď Príloha č.1 - Požiadavky Objednávateľa, bod E.6 Archeologický dozor / Služba – zemné práce pre vykonanie archeologického výskumu)</t>
  </si>
  <si>
    <t xml:space="preserve">Všeobecné položky stavby </t>
  </si>
  <si>
    <t>Projektová dokumentácia súvisiaca s realizáciou stavby a dokončením / kolaudáciou stavby</t>
  </si>
  <si>
    <t>Kód</t>
  </si>
  <si>
    <t>Popis</t>
  </si>
  <si>
    <t>DSZS</t>
  </si>
  <si>
    <t>Cestné napojenie medzi priem. parkom Valaliky a obcou Valaliky-Nové Koščany</t>
  </si>
  <si>
    <t>PS 309</t>
  </si>
  <si>
    <t>PZZ v žkm 362,792 184</t>
  </si>
  <si>
    <t>PS 301.1</t>
  </si>
  <si>
    <t>Čaňa - Valalíky, TZZ, Úprava</t>
  </si>
  <si>
    <t>SO 115</t>
  </si>
  <si>
    <t>MK pre napojenie obce Valalíky - Nové Koščany na cestu III/3813 v úseku  N - E</t>
  </si>
  <si>
    <t>SO 161.1</t>
  </si>
  <si>
    <t>Cyklochodník  pre napojenie obce Valalíky - Nové Koščany na cestu III/3813 v úseku  N - E</t>
  </si>
  <si>
    <t>SO 161</t>
  </si>
  <si>
    <t>Cyklochodník, úsek 4, Úprava</t>
  </si>
  <si>
    <t>Cyklochodník, úsek 5, Úprava</t>
  </si>
  <si>
    <t>SO 165.1</t>
  </si>
  <si>
    <t>Chodník  pre napojenie obce Valalíky - Nové Koščany na cestu III/3813 v úseku  N - E</t>
  </si>
  <si>
    <t>SO 165</t>
  </si>
  <si>
    <t>Chodníky, Úprava</t>
  </si>
  <si>
    <t>SO 215</t>
  </si>
  <si>
    <t>Priepust cez Valalický kanál na MK Valaliky- Nové Koščany</t>
  </si>
  <si>
    <t>SO 409</t>
  </si>
  <si>
    <t>Barca- Čaňa, železničný spodok</t>
  </si>
  <si>
    <t>SO 410</t>
  </si>
  <si>
    <t>Barca- Čaňa, železničný zvršok</t>
  </si>
  <si>
    <t>SO 410.2</t>
  </si>
  <si>
    <t>Barca- Čaňa, železničné priecestie km 362,792 184</t>
  </si>
  <si>
    <t>SO 433</t>
  </si>
  <si>
    <t>TIOP Valaliky- ŽSR, Protihlukové steny- Búracie práce</t>
  </si>
  <si>
    <t>SO 442</t>
  </si>
  <si>
    <t>Barca- Čaňa, prípojka NN pre PZZ v žkm 362,792 184</t>
  </si>
  <si>
    <t>SO 659.1</t>
  </si>
  <si>
    <t>Verejné osvetlenie cyklochodníka- kataser Valaliky a NN prípojky, Úprava a rozšírenie</t>
  </si>
  <si>
    <t>D 3</t>
  </si>
  <si>
    <t>Dopravné zančenie_ MK Valaliky- Nové Koščany</t>
  </si>
  <si>
    <t>DSZS - Dokumentácia skutočného zhtovenia stavby</t>
  </si>
  <si>
    <t>Export Komplet</t>
  </si>
  <si>
    <t>1</t>
  </si>
  <si>
    <t>2.0</t>
  </si>
  <si>
    <t>ZAMOK</t>
  </si>
  <si>
    <t>False</t>
  </si>
  <si>
    <t>{ddfe40c9-1ae7-4ff5-93de-0a1c9de020eb}</t>
  </si>
  <si>
    <t>0,01</t>
  </si>
  <si>
    <t>23</t>
  </si>
  <si>
    <t>REKAPITULÁCIA OBJEKTOV STAVBY</t>
  </si>
  <si>
    <t>v ---  nižšie sa nachádzajú doplnkové a pomocné údaje k zostavám  --- v</t>
  </si>
  <si>
    <t>Návod na vyplnenie</t>
  </si>
  <si>
    <t>0,001</t>
  </si>
  <si>
    <t>VALALIKY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</si>
  <si>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</si>
  <si>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Strategické územie Valalíky</t>
  </si>
  <si>
    <t>JKSO:</t>
  </si>
  <si>
    <t>ČS:</t>
  </si>
  <si>
    <t>kú: Valaliky, kú: Barca, kú: Čaňa</t>
  </si>
  <si>
    <t>27. 7. 2026</t>
  </si>
  <si>
    <t>Valaliky Industrial Park, s.r.o., Bratislava</t>
  </si>
  <si>
    <t>IČ DPH:</t>
  </si>
  <si>
    <t>Zhotoviteľ:</t>
  </si>
  <si>
    <t>Projektant:</t>
  </si>
  <si>
    <t>RRi design, spol. s r.o., Košice</t>
  </si>
  <si>
    <t>True</t>
  </si>
  <si>
    <t>Spracovateľ:</t>
  </si>
  <si>
    <t xml:space="preserve"> </t>
  </si>
  <si>
    <t>Poznámka:</t>
  </si>
  <si>
    <t>Sadzba dane</t>
  </si>
  <si>
    <t>Základ dane</t>
  </si>
  <si>
    <t>Výška dane</t>
  </si>
  <si>
    <t>základná</t>
  </si>
  <si>
    <t>znížená</t>
  </si>
  <si>
    <t>zákl. prenesená</t>
  </si>
  <si>
    <t>zníž. prenesená</t>
  </si>
  <si>
    <t>nulová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</si>
  <si>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</si>
  <si>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</si>
  <si>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</si>
  <si>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</si>
  <si>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</si>
  <si>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</si>
  <si>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</si>
  <si>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</si>
  <si>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Informatívne údaje z listov zákaziek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</si>
  <si>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</si>
  <si>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</si>
  <si>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</si>
  <si>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</si>
  <si>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</si>
  <si>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</si>
  <si>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</si>
  <si>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</si>
  <si>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</si>
  <si>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</si>
  <si>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</si>
  <si>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</si>
  <si>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</si>
  <si>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</si>
  <si>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</si>
  <si>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</si>
  <si>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</si>
  <si>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</si>
  <si>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</si>
  <si>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</si>
  <si>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</si>
  <si>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</si>
  <si>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PRO</t>
  </si>
  <si>
    <t>{b1f6e103-0acb-456e-a8ce-1a3d1e5c8a7c}</t>
  </si>
  <si>
    <t>Čaňa - Valaliky, TZZ, - Úprava</t>
  </si>
  <si>
    <t>{feb2e094-1f62-4e8e-a5df-a6a4483983e9}</t>
  </si>
  <si>
    <t>MK pre napojenie obce Valaliky- Nové Koščany na cestu III/3813 v úseku "N-E"</t>
  </si>
  <si>
    <t>STA</t>
  </si>
  <si>
    <t>{cf31ee3d-caf4-40d7-8829-90b85582cca3}</t>
  </si>
  <si>
    <t>Cyklochodník - pre napojenie obce Valaliky - Nové Koščany na cestu III/3813 v úseku "N-E"</t>
  </si>
  <si>
    <t>{e03262f0-fb90-450d-9578-679f304b1af9}</t>
  </si>
  <si>
    <t>Cyklochodníky - Úprava</t>
  </si>
  <si>
    <t>{bb78afa2-67f9-46ef-9703-9ff595bec6df}</t>
  </si>
  <si>
    <t>{7bc53312-bdd6-444a-a2fd-30d0be3c9e10}</t>
  </si>
  <si>
    <t>Chodník - pre napojenie obce Valaliky - Nové Koščany na cestu III/3813 v úseku "N-E"</t>
  </si>
  <si>
    <t>{921ec1ab-5f59-4b52-aac9-4e5729832627}</t>
  </si>
  <si>
    <t>Chodníky - Úprava</t>
  </si>
  <si>
    <t>{6b024d99-e4ce-4ac5-abd1-3c269edc1640}</t>
  </si>
  <si>
    <t>{44941707-5611-4fa3-a549-6461b311fa80}</t>
  </si>
  <si>
    <t>Barca- Čaňa, Železničný spodok</t>
  </si>
  <si>
    <t>{2f0803a1-9988-449c-8e22-77374517cc6f}</t>
  </si>
  <si>
    <t>Barca- Čaňa, Železničný zvršok</t>
  </si>
  <si>
    <t>{93ca7183-4309-44fb-b6fd-597ffea12e41}</t>
  </si>
  <si>
    <t>Barca- Čaňa, Železničné priecestie km 362,792 184</t>
  </si>
  <si>
    <t>{c5230461-acb1-47ee-a7ab-9b8266b5594d}</t>
  </si>
  <si>
    <t>{c13c4c90-e40a-47ad-98df-14e4c20494e4}</t>
  </si>
  <si>
    <t>Barca-Čaňa, prípojka NN pre PZZ v žkm 362,792 184</t>
  </si>
  <si>
    <t>{0c44c09b-45e1-42c5-9b15-bd00a167fa03}</t>
  </si>
  <si>
    <t>Verejné osvetlenie cyklochodníka - kataster Valaliky a NN prípojky - Úprava a rozšírenie</t>
  </si>
  <si>
    <t>{564af72b-1c0a-40e1-9437-94b846524baa}</t>
  </si>
  <si>
    <t>D3</t>
  </si>
  <si>
    <t>Dopravné značenie MK Valaliky - Nové Koščany</t>
  </si>
  <si>
    <t>{5ebffb9b-983d-463b-902a-693acf7b890e}</t>
  </si>
  <si>
    <t>KRYCÍ LIST ROZPOČTU</t>
  </si>
  <si>
    <t>Objekt:</t>
  </si>
  <si>
    <t>PS 309 - PZZ v žkm 362,792 184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</si>
  <si>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</si>
  <si>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</si>
  <si>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</si>
  <si>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</si>
  <si>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</si>
  <si>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</si>
  <si>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</si>
  <si>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M - Práce a dodávky M</t>
  </si>
  <si>
    <t xml:space="preserve">    1 - Materiál</t>
  </si>
  <si>
    <t xml:space="preserve">    22-M - Montáže oznam. a zabezp. zariadení</t>
  </si>
  <si>
    <t xml:space="preserve">    46-M - Zemné práce pri extr. mont. prácach</t>
  </si>
  <si>
    <t xml:space="preserve">    84-M - Geodetické práce</t>
  </si>
  <si>
    <t>2) Ostatné náklady</t>
  </si>
  <si>
    <t>GZS</t>
  </si>
  <si>
    <t>VRN</t>
  </si>
  <si>
    <t>2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</si>
  <si>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</si>
  <si>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</si>
  <si>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</si>
  <si>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</si>
  <si>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</si>
  <si>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</si>
  <si>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Celkové náklady za stavbu 1) + 2)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</si>
  <si>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</si>
  <si>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</si>
  <si>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</si>
  <si>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</si>
  <si>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</si>
  <si>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</si>
  <si>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</si>
  <si>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</si>
  <si>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</si>
  <si>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</si>
  <si>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</si>
  <si>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M</t>
  </si>
  <si>
    <t>Práce a dodávky M</t>
  </si>
  <si>
    <t>ROZPOCET</t>
  </si>
  <si>
    <t>Materiál</t>
  </si>
  <si>
    <t>22086007610</t>
  </si>
  <si>
    <t xml:space="preserve">Výstražník LED   </t>
  </si>
  <si>
    <t>ks</t>
  </si>
  <si>
    <t>128</t>
  </si>
  <si>
    <t>-910749827</t>
  </si>
  <si>
    <t>22086007608</t>
  </si>
  <si>
    <t xml:space="preserve">Elektronický zvon ZV02 č.v. 70 839 A   </t>
  </si>
  <si>
    <t>1282102444</t>
  </si>
  <si>
    <t>3</t>
  </si>
  <si>
    <t>22086007110</t>
  </si>
  <si>
    <t>Brvno závory s unášačom 5,0m</t>
  </si>
  <si>
    <t>2138880826</t>
  </si>
  <si>
    <t>4</t>
  </si>
  <si>
    <t>22086007111</t>
  </si>
  <si>
    <t>Brvno závory s unášačom 5,5m</t>
  </si>
  <si>
    <t>413589439</t>
  </si>
  <si>
    <t>5</t>
  </si>
  <si>
    <t>22086007112</t>
  </si>
  <si>
    <t>Brvno závory s unášačom 6,5m</t>
  </si>
  <si>
    <t>-514033228</t>
  </si>
  <si>
    <t>6</t>
  </si>
  <si>
    <t>22086007119</t>
  </si>
  <si>
    <t>Krídla s protizávažím</t>
  </si>
  <si>
    <t>-246281914</t>
  </si>
  <si>
    <t>7</t>
  </si>
  <si>
    <t>22086007510</t>
  </si>
  <si>
    <t>Stajan závory s pohonom pre jeden výstražník, vrátane konzoly pre dopravnú značku</t>
  </si>
  <si>
    <t>2004462610</t>
  </si>
  <si>
    <t>8</t>
  </si>
  <si>
    <t>22083007001</t>
  </si>
  <si>
    <t xml:space="preserve">Kľúč skrutkového záveru č.v. 72 104 A   </t>
  </si>
  <si>
    <t>-1048287230</t>
  </si>
  <si>
    <t>9</t>
  </si>
  <si>
    <t>22086007605</t>
  </si>
  <si>
    <t>Schody viacúčelové EN131</t>
  </si>
  <si>
    <t>-75729149</t>
  </si>
  <si>
    <t>10</t>
  </si>
  <si>
    <t>22083001215</t>
  </si>
  <si>
    <t xml:space="preserve">Betónový základ TIIIZ   </t>
  </si>
  <si>
    <t>503690265</t>
  </si>
  <si>
    <t>11</t>
  </si>
  <si>
    <t>22086008111</t>
  </si>
  <si>
    <t xml:space="preserve">Nálepka pre označenie priecestia - JIČ   </t>
  </si>
  <si>
    <t>-1117449713</t>
  </si>
  <si>
    <t>12</t>
  </si>
  <si>
    <t>2208600611</t>
  </si>
  <si>
    <t xml:space="preserve">Ovládacia skrinka priec. zariadenia, č.v. 72 308d   </t>
  </si>
  <si>
    <t>-1732069433</t>
  </si>
  <si>
    <t>13</t>
  </si>
  <si>
    <t>22011093204</t>
  </si>
  <si>
    <t>Vonkajší telefónny objekt VTO plastový na stenu</t>
  </si>
  <si>
    <t>-422025616</t>
  </si>
  <si>
    <t>14</t>
  </si>
  <si>
    <t>2208500021</t>
  </si>
  <si>
    <t>Snímač počítača osí RSR 180</t>
  </si>
  <si>
    <t>440142871</t>
  </si>
  <si>
    <t>15</t>
  </si>
  <si>
    <t>2208500022</t>
  </si>
  <si>
    <t>Hadica ochranná neoprénová</t>
  </si>
  <si>
    <t>585995601</t>
  </si>
  <si>
    <t>16</t>
  </si>
  <si>
    <t>2208500023</t>
  </si>
  <si>
    <t>Upevňovacia súprava snímača</t>
  </si>
  <si>
    <t>-603603838</t>
  </si>
  <si>
    <t>17</t>
  </si>
  <si>
    <t>2208500024</t>
  </si>
  <si>
    <t>Upevňovací kolík</t>
  </si>
  <si>
    <t>1188592960</t>
  </si>
  <si>
    <t>18</t>
  </si>
  <si>
    <t>22085000745</t>
  </si>
  <si>
    <t>Prepäťová ochrana snímača osí</t>
  </si>
  <si>
    <t>1833044102</t>
  </si>
  <si>
    <t>19</t>
  </si>
  <si>
    <t>22085000713</t>
  </si>
  <si>
    <t>Montážna sada neoprénovej ochrannej hadice</t>
  </si>
  <si>
    <t>-761885909</t>
  </si>
  <si>
    <t>20</t>
  </si>
  <si>
    <t>2208502325</t>
  </si>
  <si>
    <t>Záver kábelový zabezpečovací UPMP57-W</t>
  </si>
  <si>
    <t>-239504282</t>
  </si>
  <si>
    <t>21</t>
  </si>
  <si>
    <t>22085028101</t>
  </si>
  <si>
    <t xml:space="preserve">Návesť 54 "Hranica izolovaného úseku"   </t>
  </si>
  <si>
    <t>-1113022358</t>
  </si>
  <si>
    <t>22</t>
  </si>
  <si>
    <t>22083000202</t>
  </si>
  <si>
    <t>Upozorňovadlo priecestné</t>
  </si>
  <si>
    <t>-2055260651</t>
  </si>
  <si>
    <t>2208300013</t>
  </si>
  <si>
    <t>Stĺpik k upozorňovadlu predzvestnému</t>
  </si>
  <si>
    <t>1795834161</t>
  </si>
  <si>
    <t>24</t>
  </si>
  <si>
    <t>22083000301</t>
  </si>
  <si>
    <t>Základ k upozorňovaclu</t>
  </si>
  <si>
    <t>918213206</t>
  </si>
  <si>
    <t>25</t>
  </si>
  <si>
    <t>22093000045</t>
  </si>
  <si>
    <t xml:space="preserve">Upozorňovadlo tabuľka pred priecestím   </t>
  </si>
  <si>
    <t>-1090956373</t>
  </si>
  <si>
    <t>26</t>
  </si>
  <si>
    <t>184107216</t>
  </si>
  <si>
    <t>27</t>
  </si>
  <si>
    <t>22085023607</t>
  </si>
  <si>
    <t>Záver káblový UPMP7-WM</t>
  </si>
  <si>
    <t>-387269367</t>
  </si>
  <si>
    <t>28</t>
  </si>
  <si>
    <t>22006116129</t>
  </si>
  <si>
    <t>Kábel TCEPKPFLEY 3 XN0,8</t>
  </si>
  <si>
    <t>m</t>
  </si>
  <si>
    <t>1748434274</t>
  </si>
  <si>
    <t>29</t>
  </si>
  <si>
    <t>22006150209</t>
  </si>
  <si>
    <t xml:space="preserve">Kábel TCEKPFLEY 24P 1,0 </t>
  </si>
  <si>
    <t>1241234841</t>
  </si>
  <si>
    <t>30</t>
  </si>
  <si>
    <t>22006150207</t>
  </si>
  <si>
    <t xml:space="preserve">Kábel TCEKPFLEY 12P 1,0 </t>
  </si>
  <si>
    <t>-760938521</t>
  </si>
  <si>
    <t>31</t>
  </si>
  <si>
    <t>3410108010</t>
  </si>
  <si>
    <t>Kábel silový medený CYKY-J 5x10</t>
  </si>
  <si>
    <t>-1179280881</t>
  </si>
  <si>
    <t>32</t>
  </si>
  <si>
    <t>3410108000</t>
  </si>
  <si>
    <t xml:space="preserve">Kábel silový medený CYKY-O 4x10   </t>
  </si>
  <si>
    <t>63481870</t>
  </si>
  <si>
    <t>33</t>
  </si>
  <si>
    <t>227028990410</t>
  </si>
  <si>
    <t>Kábel SYKFY 3x2</t>
  </si>
  <si>
    <t>-1017011124</t>
  </si>
  <si>
    <t>34</t>
  </si>
  <si>
    <t>22008003211</t>
  </si>
  <si>
    <t>Spojka VUKI 1ZM</t>
  </si>
  <si>
    <t>72273182</t>
  </si>
  <si>
    <t>35</t>
  </si>
  <si>
    <t>2200801061</t>
  </si>
  <si>
    <t>Spojka VUKI ZRPEY 24</t>
  </si>
  <si>
    <t>-874167467</t>
  </si>
  <si>
    <t>36</t>
  </si>
  <si>
    <t>3451105800</t>
  </si>
  <si>
    <t xml:space="preserve">Príchytka SONAP  41-54   </t>
  </si>
  <si>
    <t>-614241760</t>
  </si>
  <si>
    <t>37</t>
  </si>
  <si>
    <t>3451105700</t>
  </si>
  <si>
    <t xml:space="preserve">Príchytka SONAP  29-40   </t>
  </si>
  <si>
    <t>-966528377</t>
  </si>
  <si>
    <t>38</t>
  </si>
  <si>
    <t>22027028102</t>
  </si>
  <si>
    <t>Vodič oznamovací izolovaný  U1x0,8 čierny</t>
  </si>
  <si>
    <t>539744136</t>
  </si>
  <si>
    <t>39</t>
  </si>
  <si>
    <t>3451206200</t>
  </si>
  <si>
    <t xml:space="preserve">Lišta elektroinštalačná LV 40   </t>
  </si>
  <si>
    <t>1388961429</t>
  </si>
  <si>
    <t>40</t>
  </si>
  <si>
    <t>4603002022PC</t>
  </si>
  <si>
    <t>Ohybná kábelová rúra z PE označenie FXKVR 160 SW (čierna)</t>
  </si>
  <si>
    <t>1568169341</t>
  </si>
  <si>
    <t>41</t>
  </si>
  <si>
    <t>4603002021</t>
  </si>
  <si>
    <t>Káblová rúra z PE označenie FXKVR 110 SW (čierna)</t>
  </si>
  <si>
    <t>-1547255659</t>
  </si>
  <si>
    <t>42</t>
  </si>
  <si>
    <t>4605102721</t>
  </si>
  <si>
    <t>Kábelový žľab plastový s krytom</t>
  </si>
  <si>
    <t>-154083198</t>
  </si>
  <si>
    <t>43</t>
  </si>
  <si>
    <t>2830002000</t>
  </si>
  <si>
    <t>Fólia modrá</t>
  </si>
  <si>
    <t>-1112744826</t>
  </si>
  <si>
    <t>44</t>
  </si>
  <si>
    <t>3544112000</t>
  </si>
  <si>
    <t>Pásovina uzemňovacia FeZn 30x4 (1kg = 1,06m)</t>
  </si>
  <si>
    <t>kg</t>
  </si>
  <si>
    <t>1304283174</t>
  </si>
  <si>
    <t>45</t>
  </si>
  <si>
    <t>22011178102</t>
  </si>
  <si>
    <t>Uzemňovacia tyč ZT priem. 20x2000</t>
  </si>
  <si>
    <t>1894139950</t>
  </si>
  <si>
    <t>46</t>
  </si>
  <si>
    <t>354410004300</t>
  </si>
  <si>
    <t xml:space="preserve">Svorka FeZn skúšobná označenie SZ   </t>
  </si>
  <si>
    <t>1295866907</t>
  </si>
  <si>
    <t>47</t>
  </si>
  <si>
    <t>3450619500</t>
  </si>
  <si>
    <t xml:space="preserve">Svorka zemniaca SR 3b   </t>
  </si>
  <si>
    <t>-1147465758</t>
  </si>
  <si>
    <t>48</t>
  </si>
  <si>
    <t>222086000101</t>
  </si>
  <si>
    <t>Domček PZZ betónový vr. elektroinštalácie</t>
  </si>
  <si>
    <t>348554566</t>
  </si>
  <si>
    <t>49</t>
  </si>
  <si>
    <t>5938121300</t>
  </si>
  <si>
    <t>Cestný panel 15 IZD 3000/1000</t>
  </si>
  <si>
    <t>98755643</t>
  </si>
  <si>
    <t>50</t>
  </si>
  <si>
    <t>22087020183</t>
  </si>
  <si>
    <t>Technológia PZZ 
(2x komplet vybavená skriňa,diagnostika, montážna dokumentácia)</t>
  </si>
  <si>
    <t>427216119</t>
  </si>
  <si>
    <t>51</t>
  </si>
  <si>
    <t>21019000119</t>
  </si>
  <si>
    <t>Rozvodnica s vybavením komplet</t>
  </si>
  <si>
    <t>-651757961</t>
  </si>
  <si>
    <t>52</t>
  </si>
  <si>
    <t>210140431</t>
  </si>
  <si>
    <t>Tlačítko vypnutia zdrojov núdzové na stenu</t>
  </si>
  <si>
    <t>-1248520178</t>
  </si>
  <si>
    <t>53</t>
  </si>
  <si>
    <t>2208800031</t>
  </si>
  <si>
    <t xml:space="preserve">Skriňa dobíjača a batérie   </t>
  </si>
  <si>
    <t>-453221153</t>
  </si>
  <si>
    <t>54</t>
  </si>
  <si>
    <t>22088040504</t>
  </si>
  <si>
    <t>Sada batérií</t>
  </si>
  <si>
    <t>1821799700</t>
  </si>
  <si>
    <t>55</t>
  </si>
  <si>
    <t>09000001800</t>
  </si>
  <si>
    <t xml:space="preserve">Dobíjač   </t>
  </si>
  <si>
    <t>-866520216</t>
  </si>
  <si>
    <t>56</t>
  </si>
  <si>
    <t>21019000120</t>
  </si>
  <si>
    <t>Riadený a regulovaný tepelný zdroj (infrapanel)</t>
  </si>
  <si>
    <t>1034325016</t>
  </si>
  <si>
    <t>57</t>
  </si>
  <si>
    <t>22088000811</t>
  </si>
  <si>
    <t>Technológia SZZ Valaliky - úprava
 - SW,HW, prenosové zariadenie, kabelizácia, diagnostika, montáž, dodávateľská dokumentácia</t>
  </si>
  <si>
    <t>421421521</t>
  </si>
  <si>
    <t>22-M</t>
  </si>
  <si>
    <t>Montáže oznam. a zabezp. zariadení</t>
  </si>
  <si>
    <t>58</t>
  </si>
  <si>
    <t>K</t>
  </si>
  <si>
    <t>220060301</t>
  </si>
  <si>
    <t xml:space="preserve">Príprava bubna,káblov,meranie,rezanie,odpancierovanie,úprava dvoch koncov káblov do 100 žíl   </t>
  </si>
  <si>
    <t>64</t>
  </si>
  <si>
    <t>-1804874702</t>
  </si>
  <si>
    <t>59</t>
  </si>
  <si>
    <t>220060342</t>
  </si>
  <si>
    <t xml:space="preserve">Premeranie izolačného stavu a kontinuity žíl kábla,úprava a uzavretie koncov-kábel úložny 20 žíl   </t>
  </si>
  <si>
    <t>151923666</t>
  </si>
  <si>
    <t>60</t>
  </si>
  <si>
    <t>220060344</t>
  </si>
  <si>
    <t>Premeranie izolačného stavu a kontinuity žíl kábla,úprava a uzavretie koncov-kábel úložny 40 žíl</t>
  </si>
  <si>
    <t>-1690373007</t>
  </si>
  <si>
    <t>61</t>
  </si>
  <si>
    <t>220060345</t>
  </si>
  <si>
    <t>Premeranie izolačného stavu a kontinuity žíl kábla,úprava a uzavretie koncov-kábel úložny 60 žíl</t>
  </si>
  <si>
    <t>-1119577606</t>
  </si>
  <si>
    <t>62</t>
  </si>
  <si>
    <t>220061502</t>
  </si>
  <si>
    <t>Montáž(uloženie) do lôžka, káblovodu alebo žľabu návestných káblov TCEKEY,TCEKFE,TCEKFY do 61x2 s jadr.CU 1,0</t>
  </si>
  <si>
    <t>-1515115859</t>
  </si>
  <si>
    <t>63</t>
  </si>
  <si>
    <t>220061161</t>
  </si>
  <si>
    <t>Montáž(voľné uloženie) do lôžka, káblovodu alebo žľabu vr.uzavr.koncov-TCEKE do 50 XN 0,8</t>
  </si>
  <si>
    <t>-2000661476</t>
  </si>
  <si>
    <t>210810053</t>
  </si>
  <si>
    <t>Silový kábel medený 750 - 1000 V /mm2/ pevne uložený CYKY-CYKYm 750 V 5x10</t>
  </si>
  <si>
    <t>-593633887</t>
  </si>
  <si>
    <t>65</t>
  </si>
  <si>
    <t>210810054</t>
  </si>
  <si>
    <t>Silový kábel 750 - 1000 V /mm2/ pevne uložený CYKY-CYKYm 750 V 4x10</t>
  </si>
  <si>
    <t>-490548473</t>
  </si>
  <si>
    <t>66</t>
  </si>
  <si>
    <t>220080032</t>
  </si>
  <si>
    <t>Montáž spojky rovnej S1 (spoj.žíl zátorkami),žily 0,8 bez čislovania, celoplastové káble do 20 žíl</t>
  </si>
  <si>
    <t>1732934554</t>
  </si>
  <si>
    <t>67</t>
  </si>
  <si>
    <t>220080126</t>
  </si>
  <si>
    <t xml:space="preserve">Montáž spojky rovnej S1 pre oznamovacie a ovládacie káble s pancierom, párové, žily 1,0 mm do 48 žíl   </t>
  </si>
  <si>
    <t>-75513277</t>
  </si>
  <si>
    <t>68</t>
  </si>
  <si>
    <t>220261145</t>
  </si>
  <si>
    <t xml:space="preserve">Príchytka káblová SONAP, pripevnenie káblovej príchytky na konštrukciu 41 - 54, č.v. 637554   </t>
  </si>
  <si>
    <t>1611527492</t>
  </si>
  <si>
    <t>69</t>
  </si>
  <si>
    <t>220261144</t>
  </si>
  <si>
    <t xml:space="preserve">Príchytka káblová SONAP, pripevnenie káblovej príchytky na konštrukciu 29 -40, č.v. 637540   </t>
  </si>
  <si>
    <t>-433772165</t>
  </si>
  <si>
    <t>70</t>
  </si>
  <si>
    <t>220110341</t>
  </si>
  <si>
    <t>Objímka káblova značkovacia,zhotovenie,vyraz.znaku,nasadenie,ovinutie objímky a plášťa benzopáskou</t>
  </si>
  <si>
    <t>-2146173813</t>
  </si>
  <si>
    <t>71</t>
  </si>
  <si>
    <t>220110346</t>
  </si>
  <si>
    <t>Zhotovenie káblového štítka,vyrazenie znaku,pripevnenie, ovinutie štítka páskou PVC</t>
  </si>
  <si>
    <t>981669624</t>
  </si>
  <si>
    <t>72</t>
  </si>
  <si>
    <t>220300473</t>
  </si>
  <si>
    <t>Forma káblová pre káble TCEKE,TCEKFY,TCEKY,TCEKEZE,TCEKEY na kábli do 24 P 1.0</t>
  </si>
  <si>
    <t>1927647517</t>
  </si>
  <si>
    <t>73</t>
  </si>
  <si>
    <t>220300471</t>
  </si>
  <si>
    <t>Forma káblová pre káble TCEKE,TCEKFY,TCEKY,TCEKEZE,TCEKEY na kábli do 12 P 1.0</t>
  </si>
  <si>
    <t>1749439690</t>
  </si>
  <si>
    <t>74</t>
  </si>
  <si>
    <t>220300153</t>
  </si>
  <si>
    <t>Forma káblová pre káble TCEKE,TCEKES zapojenie pod skrutky,do dľžky 0,5 m na kábli 2,5 XN</t>
  </si>
  <si>
    <t>219185007</t>
  </si>
  <si>
    <t>75</t>
  </si>
  <si>
    <t>220061701</t>
  </si>
  <si>
    <t>Zatiahnutie kábla do objektu</t>
  </si>
  <si>
    <t>997768952</t>
  </si>
  <si>
    <t>76</t>
  </si>
  <si>
    <t>220280511</t>
  </si>
  <si>
    <t>Kábel SYKFY 3x2x0,5 voľne uložený na káblovú lávku resp.do žlabu</t>
  </si>
  <si>
    <t>433283442</t>
  </si>
  <si>
    <t>77</t>
  </si>
  <si>
    <t>220111431</t>
  </si>
  <si>
    <t>Jednosmerné meranie na miestnom oznamovacom kábli vr.vypracovania meracieho protokolu</t>
  </si>
  <si>
    <t>pár</t>
  </si>
  <si>
    <t>-1932418665</t>
  </si>
  <si>
    <t>78</t>
  </si>
  <si>
    <t>220111776</t>
  </si>
  <si>
    <t>Vedenie uzeňovacie z FeZn drôtu do 120 mm2 v zemi</t>
  </si>
  <si>
    <t>1451178726</t>
  </si>
  <si>
    <t>79</t>
  </si>
  <si>
    <t>220111721</t>
  </si>
  <si>
    <t>Tyč uzemňovacia,zasadenie do zeme prepojenie,bez zemných prác</t>
  </si>
  <si>
    <t>2045230868</t>
  </si>
  <si>
    <t>80</t>
  </si>
  <si>
    <t>220111741</t>
  </si>
  <si>
    <t>Svorka rozpojovacia skúšobná vr.montáže skrinky bez murárských prác</t>
  </si>
  <si>
    <t>-1958593871</t>
  </si>
  <si>
    <t>81</t>
  </si>
  <si>
    <t>220111761</t>
  </si>
  <si>
    <t xml:space="preserve">Montáž uzemňovacej svorky   </t>
  </si>
  <si>
    <t>416424044</t>
  </si>
  <si>
    <t>82</t>
  </si>
  <si>
    <t>220111765</t>
  </si>
  <si>
    <t>Zmeranie a zhodnotenie zemného odporu vr.záznamu do protokolu</t>
  </si>
  <si>
    <t>-1346931077</t>
  </si>
  <si>
    <t>83</t>
  </si>
  <si>
    <t>220860021</t>
  </si>
  <si>
    <t>Mont.reléového objektu, výkop pre základové bloky a ich osadenie, nasadenie objektu na základy</t>
  </si>
  <si>
    <t>-1263255616</t>
  </si>
  <si>
    <t>84</t>
  </si>
  <si>
    <t>220860026</t>
  </si>
  <si>
    <t xml:space="preserve">Mont.vnútornej časti rel.objektu pre montáž zabezpečovacieho zariadenia   </t>
  </si>
  <si>
    <t>369074275</t>
  </si>
  <si>
    <t>85</t>
  </si>
  <si>
    <t>220260732</t>
  </si>
  <si>
    <t>Žľab káblový PVC 40x60,montáž na vopred pripravené upevňovacie body včítane zakrytovania</t>
  </si>
  <si>
    <t>-1019405782</t>
  </si>
  <si>
    <t>86</t>
  </si>
  <si>
    <t>220060411</t>
  </si>
  <si>
    <t>Utesnenie prestupu do objektu protipožiarne, odolné voči vode, vlhkosti a hlodavcom</t>
  </si>
  <si>
    <t>-1028649878</t>
  </si>
  <si>
    <t>87</t>
  </si>
  <si>
    <t>220880001</t>
  </si>
  <si>
    <t>Montáž zabezpečovacej skrine, informatívna kontrola zapojenia</t>
  </si>
  <si>
    <t>1501959963</t>
  </si>
  <si>
    <t>88</t>
  </si>
  <si>
    <t>220880091</t>
  </si>
  <si>
    <t>Zhotovenie jedného zapojenia pri voľnej väzbe,nameranie vodiča,zatiahnutie a prepojenie</t>
  </si>
  <si>
    <t>-931223004</t>
  </si>
  <si>
    <t>89</t>
  </si>
  <si>
    <t>220880003</t>
  </si>
  <si>
    <t>Montáž skrine batérie a dobíjača</t>
  </si>
  <si>
    <t>-1646798237</t>
  </si>
  <si>
    <t>90</t>
  </si>
  <si>
    <t>22108600610</t>
  </si>
  <si>
    <t>Montáž ovládacej skrinky priecestného zariadenia na domček</t>
  </si>
  <si>
    <t>-807095304</t>
  </si>
  <si>
    <t>91</t>
  </si>
  <si>
    <t>220110932</t>
  </si>
  <si>
    <t>Montáž telefónneho objektu bez základu na stenu</t>
  </si>
  <si>
    <t>1757001246</t>
  </si>
  <si>
    <t>92</t>
  </si>
  <si>
    <t>220860071</t>
  </si>
  <si>
    <t xml:space="preserve">Montáž výstražníka AŽD, osadenie základu bez zem.prác,postavenie na základ,s 1 skriňou a so závorou   </t>
  </si>
  <si>
    <t>67840034</t>
  </si>
  <si>
    <t>93</t>
  </si>
  <si>
    <t>220850232</t>
  </si>
  <si>
    <t>Záver káblový zabezpečovací,montáž bez zemných prác, na zemnú podperu</t>
  </si>
  <si>
    <t>1110285782</t>
  </si>
  <si>
    <t>94</t>
  </si>
  <si>
    <t>220850301</t>
  </si>
  <si>
    <t>Montáž snímača osí RSR 180 na pätu koľajnice</t>
  </si>
  <si>
    <t>-1633378350</t>
  </si>
  <si>
    <t>95</t>
  </si>
  <si>
    <t>220850281</t>
  </si>
  <si>
    <t>Označenie hranice izolovaného úseku,osadenie a náter stľpa po jednej strane koľaje</t>
  </si>
  <si>
    <t>221149004</t>
  </si>
  <si>
    <t>96</t>
  </si>
  <si>
    <t>220890081</t>
  </si>
  <si>
    <t>Regulovanie a aktivovanie automatického prejazd.zariadenia so závorami, preskúšanie činnosti</t>
  </si>
  <si>
    <t>1213512331</t>
  </si>
  <si>
    <t>97</t>
  </si>
  <si>
    <t>220890031</t>
  </si>
  <si>
    <t>Regulovanie a aktivovanie TZZ na trati v jednom smere jedno stanovisko</t>
  </si>
  <si>
    <t>1340754637</t>
  </si>
  <si>
    <t>98</t>
  </si>
  <si>
    <t>220890026</t>
  </si>
  <si>
    <t>Regulovanie počítacích izolovaných úsekov</t>
  </si>
  <si>
    <t>200835909</t>
  </si>
  <si>
    <t>99</t>
  </si>
  <si>
    <t>21089013200</t>
  </si>
  <si>
    <t>Skúšanie a regulovanie diagnostiky</t>
  </si>
  <si>
    <t>-997511397</t>
  </si>
  <si>
    <t>100</t>
  </si>
  <si>
    <t>222890210</t>
  </si>
  <si>
    <t xml:space="preserve">Funkčné dodáv. skúšky -zab. zar. - príprava ku komplex. skúškam - aut. priec. zab. zar.   </t>
  </si>
  <si>
    <t>599053350</t>
  </si>
  <si>
    <t>106</t>
  </si>
  <si>
    <t>HZS</t>
  </si>
  <si>
    <t xml:space="preserve">Uvedenie stavadlového a servisného počítača do prevádzky </t>
  </si>
  <si>
    <t>hod</t>
  </si>
  <si>
    <t>512</t>
  </si>
  <si>
    <t>-1538127619</t>
  </si>
  <si>
    <t>101</t>
  </si>
  <si>
    <t>HZS-1</t>
  </si>
  <si>
    <t>Šéfmontáž počítača osí</t>
  </si>
  <si>
    <t>1920415640</t>
  </si>
  <si>
    <t>102</t>
  </si>
  <si>
    <t>HZS-2</t>
  </si>
  <si>
    <t xml:space="preserve">Odborný dozor pracovníkov ŽSR   </t>
  </si>
  <si>
    <t>1309901030</t>
  </si>
  <si>
    <t>103</t>
  </si>
  <si>
    <t>HZS-3</t>
  </si>
  <si>
    <t>Východisková revízia PZZ</t>
  </si>
  <si>
    <t>293121835</t>
  </si>
  <si>
    <t>104</t>
  </si>
  <si>
    <t>22088016501</t>
  </si>
  <si>
    <t xml:space="preserve">Dokumentácia dodávateľa PZZ   </t>
  </si>
  <si>
    <t>637742036</t>
  </si>
  <si>
    <t>105</t>
  </si>
  <si>
    <t>22088016502</t>
  </si>
  <si>
    <t>Dokumentácia skutočného vyhotovenia</t>
  </si>
  <si>
    <t>-2003278575</t>
  </si>
  <si>
    <t>46-M</t>
  </si>
  <si>
    <t>Zemné práce pri extr. mont. prácach</t>
  </si>
  <si>
    <t>107</t>
  </si>
  <si>
    <t>460010021</t>
  </si>
  <si>
    <t>Vytýčenie trasy káblového vedenia</t>
  </si>
  <si>
    <t>km</t>
  </si>
  <si>
    <t>1906129480</t>
  </si>
  <si>
    <t>108</t>
  </si>
  <si>
    <t>460200164</t>
  </si>
  <si>
    <t>Hĺbenie káblovej ryhy 35 cm širokej a 80 cm hlbokej, v zemine triedy 4</t>
  </si>
  <si>
    <t>610654973</t>
  </si>
  <si>
    <t>109</t>
  </si>
  <si>
    <t>460200134</t>
  </si>
  <si>
    <t>Hĺbenie káblovej ryhy 35 cm širokej a 50 cm hlbokej, v zemine triedy 4</t>
  </si>
  <si>
    <t>1864864445</t>
  </si>
  <si>
    <t>110</t>
  </si>
  <si>
    <t>460200684</t>
  </si>
  <si>
    <t>Hĺbenie káblovej ryhy 65 cm širokej a 120 cm hlbokej, v zemine triedy 4</t>
  </si>
  <si>
    <t>-1575571281</t>
  </si>
  <si>
    <t>111</t>
  </si>
  <si>
    <t>460490012</t>
  </si>
  <si>
    <t xml:space="preserve">Rozvinutie a uloženie výstražnej fólie z PVC do ryhy,šírka 33 cm   </t>
  </si>
  <si>
    <t>-730915273</t>
  </si>
  <si>
    <t>112</t>
  </si>
  <si>
    <t>460050602</t>
  </si>
  <si>
    <t>Výkop jamy štartovacej a koncovej pri pretláčaní otvorov, príp. iné zar., (vr. čerp. vody), ručný ,v zemine tr. 3 - 4</t>
  </si>
  <si>
    <t>m3</t>
  </si>
  <si>
    <t>-361361448</t>
  </si>
  <si>
    <t>113</t>
  </si>
  <si>
    <t>460300202</t>
  </si>
  <si>
    <t>Pretlačovanie otvorov strojovo do D 150 mm so zatiahnutím chráničky, bez výkopu,zásypu a bez šácht</t>
  </si>
  <si>
    <t>-1817393239</t>
  </si>
  <si>
    <t>114</t>
  </si>
  <si>
    <t>460400051</t>
  </si>
  <si>
    <t>Zriadenie príložného paženia v jame pre pretlak</t>
  </si>
  <si>
    <t>1926684613</t>
  </si>
  <si>
    <t>115</t>
  </si>
  <si>
    <t>460400151</t>
  </si>
  <si>
    <t>Odstránenie príložného paženia z jamy pre pretlak</t>
  </si>
  <si>
    <t>-1679857540</t>
  </si>
  <si>
    <t>116</t>
  </si>
  <si>
    <t>460120002</t>
  </si>
  <si>
    <t>Zásyp jamy so zhutnením a s úpravou povrchu,zemina triedy 3 - 4</t>
  </si>
  <si>
    <t>1655222503</t>
  </si>
  <si>
    <t>117</t>
  </si>
  <si>
    <t>460070314</t>
  </si>
  <si>
    <t>Jama pre základ svetelného návestidla T III Z v zemine triedy 4</t>
  </si>
  <si>
    <t>-1879328713</t>
  </si>
  <si>
    <t>118</t>
  </si>
  <si>
    <t>460070404</t>
  </si>
  <si>
    <t>Jama pre koľaj. skrinku WSSB, TJA, kábl. stoj. KSL ,kábl. záver UKM, UPM a osvetl. výmen v zem. tr.4</t>
  </si>
  <si>
    <t>-1721852426</t>
  </si>
  <si>
    <t>119</t>
  </si>
  <si>
    <t>460510272</t>
  </si>
  <si>
    <t>Žľab káblový z plast.hmoty, zriad. a osadenie</t>
  </si>
  <si>
    <t>1421274658</t>
  </si>
  <si>
    <t>120</t>
  </si>
  <si>
    <t>460510022</t>
  </si>
  <si>
    <t>Položenie chráničky 160mm</t>
  </si>
  <si>
    <t>1567691765</t>
  </si>
  <si>
    <t>121</t>
  </si>
  <si>
    <t>460560164</t>
  </si>
  <si>
    <t>Ručný zásyp nezap. káblovej ryhy bez zhutn. zeminy, 35 cm širokej, 80 cm hlbokej v zemine tr. 4</t>
  </si>
  <si>
    <t>396152248</t>
  </si>
  <si>
    <t>122</t>
  </si>
  <si>
    <t>460560134</t>
  </si>
  <si>
    <t>Ručný zásyp nezap. káblovej ryhy bez zhutn. zeminy, 35 cm širokej, 50 cm hlbokej v zemine tr. 4</t>
  </si>
  <si>
    <t>-40213232</t>
  </si>
  <si>
    <t>123</t>
  </si>
  <si>
    <t>460560684</t>
  </si>
  <si>
    <t>Ručný zásyp nezap. káblovej ryhy bez zhutn. zeminy, 65 cm širokej, 120 cm hlbokej v zemine tr. 4</t>
  </si>
  <si>
    <t>-1861393981</t>
  </si>
  <si>
    <t>124</t>
  </si>
  <si>
    <t>460500002</t>
  </si>
  <si>
    <t>Pokládka betónovej dosky</t>
  </si>
  <si>
    <t>-1105738476</t>
  </si>
  <si>
    <t>125</t>
  </si>
  <si>
    <t>460620014</t>
  </si>
  <si>
    <t>Provizórna úprava terénu</t>
  </si>
  <si>
    <t>-2062710222</t>
  </si>
  <si>
    <t>84-M</t>
  </si>
  <si>
    <t>Geodetické práce</t>
  </si>
  <si>
    <t>126</t>
  </si>
  <si>
    <t>984234900</t>
  </si>
  <si>
    <t>Polohopisné a výškové zameranie trasy kábla</t>
  </si>
  <si>
    <t>-1906819035</t>
  </si>
  <si>
    <t>PS 301.1 - Čaňa - Valaliky, TZZ, - Úprava</t>
  </si>
  <si>
    <t xml:space="preserve">    21-M - Elektromontáže</t>
  </si>
  <si>
    <t xml:space="preserve">    22-M - Montáže oznam. a zabezp. zariadení   </t>
  </si>
  <si>
    <t>21-M</t>
  </si>
  <si>
    <t>Elektromontáže</t>
  </si>
  <si>
    <t>210800623.PC</t>
  </si>
  <si>
    <t>Vodič NN a VN voľne uložený CYA       1,5</t>
  </si>
  <si>
    <t>-2006547966</t>
  </si>
  <si>
    <t>3410422800.PC</t>
  </si>
  <si>
    <t>Vodič medený U 1x1,0 čierny</t>
  </si>
  <si>
    <t>256</t>
  </si>
  <si>
    <t>249260896</t>
  </si>
  <si>
    <t>320410003.PC</t>
  </si>
  <si>
    <t>Celková prehliadka el.zariadenia a vyhotovenie revíznej správy do 500 000,- mont. prác</t>
  </si>
  <si>
    <t>obj</t>
  </si>
  <si>
    <t>588802359</t>
  </si>
  <si>
    <t xml:space="preserve">Montáže oznam. a zabezp. zariadení   </t>
  </si>
  <si>
    <t>220830003.S</t>
  </si>
  <si>
    <t>Montáž upozorňovadla na stĺp alebo stožiar návestidla AŽD, bez zem.prác,vysokého na stĺp</t>
  </si>
  <si>
    <t>2092645608</t>
  </si>
  <si>
    <t>22083000021.PC</t>
  </si>
  <si>
    <t>Upozorňovadlo priecestné (návesť 48) s číslom "1" - viaflex</t>
  </si>
  <si>
    <t>-1244878080</t>
  </si>
  <si>
    <t>220870161.S</t>
  </si>
  <si>
    <t>Montáž tlačidla alebo svet.el.bunky do koľaj.dosky alebo pultu za chodu, zapojenie a vyskúšanie</t>
  </si>
  <si>
    <t>-999420808</t>
  </si>
  <si>
    <t>22087016109.PC</t>
  </si>
  <si>
    <t>Svetelná bunka jednožiarovková</t>
  </si>
  <si>
    <t>764062087</t>
  </si>
  <si>
    <t>220870166.S</t>
  </si>
  <si>
    <t>Montáž štítka označovacieh do koľajovej dosky alebo pultu za chodu,zhotovenie nápisu</t>
  </si>
  <si>
    <t>1864791</t>
  </si>
  <si>
    <t>22087016601.PC</t>
  </si>
  <si>
    <t>Štítok označovací do koľajovej dosky</t>
  </si>
  <si>
    <t>764340733</t>
  </si>
  <si>
    <t>220880082.S</t>
  </si>
  <si>
    <t>Montáž prvkov reléového zabezpečovacieho zariadenia-diódy</t>
  </si>
  <si>
    <t>-1086712764</t>
  </si>
  <si>
    <t>22088008202.PC</t>
  </si>
  <si>
    <t>Dióda 1N4007</t>
  </si>
  <si>
    <t>90778061</t>
  </si>
  <si>
    <t>220880061.S</t>
  </si>
  <si>
    <t>Montáž relé malorozmerného,nasadenie relé do panela</t>
  </si>
  <si>
    <t>472274037</t>
  </si>
  <si>
    <t>22088006104.PC</t>
  </si>
  <si>
    <t>Relé NMŠ 1-2000</t>
  </si>
  <si>
    <t>1006184444</t>
  </si>
  <si>
    <t>220880091.S</t>
  </si>
  <si>
    <t>Zhotovenie jedného zapojenia pri voľnej väzbe, nameranie vodiča,zatiahnutie a prepojenie</t>
  </si>
  <si>
    <t>1638794700</t>
  </si>
  <si>
    <t>220880161.S</t>
  </si>
  <si>
    <t>Prevzatie miestnosti a oboznámenie so situáciou pred začatím výstavby-do 20 výhybiek</t>
  </si>
  <si>
    <t>2045000051</t>
  </si>
  <si>
    <t>220890031.PC</t>
  </si>
  <si>
    <t>Regulovanie a aktivovanie traťového zab.zar. na trati v jednom smere jedno stanovisko</t>
  </si>
  <si>
    <t>145813022</t>
  </si>
  <si>
    <t>220890041.S</t>
  </si>
  <si>
    <t>Preskúšanie vlakových ciest,postavenie ciest a komplexné preskúšanie na 1 vlakovú cestu</t>
  </si>
  <si>
    <t>172963382</t>
  </si>
  <si>
    <t>SO 115 - MK pre napojenie obce Valaliky- Nové Koščany na cestu III/3813 v úseku "N-E"</t>
  </si>
  <si>
    <t>HSV - Práce a dodávky HSV</t>
  </si>
  <si>
    <t xml:space="preserve">    1 - Zemné práce</t>
  </si>
  <si>
    <t xml:space="preserve">    2 - Zakladanie</t>
  </si>
  <si>
    <t xml:space="preserve">    4 - Vodorovné konštrukcie</t>
  </si>
  <si>
    <t xml:space="preserve">    5 - Komunikácie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</si>
  <si>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</si>
  <si>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</si>
  <si>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</si>
  <si>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</si>
  <si>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>HSV</t>
  </si>
  <si>
    <t>Práce a dodávky HSV</t>
  </si>
  <si>
    <t>Zemné práce</t>
  </si>
  <si>
    <t>119001202</t>
  </si>
  <si>
    <t>Úprava zemín vápnom za účelom zlepšenia mechanických vlastností hr. vrstvy 150-400 mm</t>
  </si>
  <si>
    <t>1080832121</t>
  </si>
  <si>
    <t>VV</t>
  </si>
  <si>
    <t>2,1*0,4*28,0++0,08                "podklad pod inundačný priepust  DN 800</t>
  </si>
  <si>
    <t>585310000100.S</t>
  </si>
  <si>
    <t>Vápno vzdušné biele VVB IK voľne ložený</t>
  </si>
  <si>
    <t>t</t>
  </si>
  <si>
    <t>1835087670</t>
  </si>
  <si>
    <t>121101112.S</t>
  </si>
  <si>
    <t>Odstránenie ornice s premiestn. na hromady, so zložením na vzdialenosť do 100 m a do 1000 m3</t>
  </si>
  <si>
    <t>687848256</t>
  </si>
  <si>
    <t xml:space="preserve">3368,0*0,3      "odstránenie ornice v hr. 300 mm </t>
  </si>
  <si>
    <t>122201102.S</t>
  </si>
  <si>
    <t>Odkopávka a prekopávka nezapažená v hornine 3, nad 100 do 1000 m3</t>
  </si>
  <si>
    <t>1929411997</t>
  </si>
  <si>
    <t>1050,0     "výkop pre teleso MK</t>
  </si>
  <si>
    <t xml:space="preserve">1336,40+17,20    "výkop pre aktívnu zónu </t>
  </si>
  <si>
    <t>Súčet</t>
  </si>
  <si>
    <t>131201102.S</t>
  </si>
  <si>
    <t>Výkop nezapaženej jamy v hornine 3, nad 100 do 1000 m3</t>
  </si>
  <si>
    <t>26822905</t>
  </si>
  <si>
    <t>5,0*28,0         "výkop pre rúrový priepust DN 800</t>
  </si>
  <si>
    <t>1,66*18+2,0*2,0*1,04-0,04       "výkop pre priepust DN 600</t>
  </si>
  <si>
    <t>132201202.S</t>
  </si>
  <si>
    <t>Výkop ryhy šírky 600-2000mm horn.3 od 100 do 1000 m3</t>
  </si>
  <si>
    <t>-740411031</t>
  </si>
  <si>
    <t>0,80*1,50*(30,5+49,0+25,0+25,0)    "výkop pre vsakovací trativod</t>
  </si>
  <si>
    <t>162501142.S</t>
  </si>
  <si>
    <t>Vodorovné premiestnenie výkopku po spevnenej ceste z horniny tr.1-4, nad 1000 do 10000 m3 na vzdialenosť do 3000 m</t>
  </si>
  <si>
    <t>1162532420</t>
  </si>
  <si>
    <t xml:space="preserve">1010,40       "presun ornice na skládku </t>
  </si>
  <si>
    <t>2403,5+174,0+155,4             "presun výkopku na skládku</t>
  </si>
  <si>
    <t xml:space="preserve">1522,0*0,2       "presun ornice na zahumusovanie </t>
  </si>
  <si>
    <t>162501143.S</t>
  </si>
  <si>
    <t>Vodorovné premiestnenie výkopku po spevnenej ceste z horniny tr.1-4, nad 1000 do 10000 m3, príplatok k cene za každých ďalšich a začatých 1000 m</t>
  </si>
  <si>
    <t>-1010909431</t>
  </si>
  <si>
    <t>(1010,40-304,4)*2    "presun prebyt. ornice na skládku do 5 km</t>
  </si>
  <si>
    <t>2732,90*2               "presun prebyt. výkopku na skládku do 5 km</t>
  </si>
  <si>
    <t>167102102.S</t>
  </si>
  <si>
    <t>Nakladanie neuľahnutého výkopku z hornín tr.1-4 nad 1000 do 10000 m3</t>
  </si>
  <si>
    <t>-59873628</t>
  </si>
  <si>
    <t>1010,40      "naloženie ornice pre odvoz na skládku</t>
  </si>
  <si>
    <t>1522,0*0,2         "naloženie ornice na zahumusovanie</t>
  </si>
  <si>
    <t>23,0     "naloženie zeminy pre úpravu podložia</t>
  </si>
  <si>
    <t>171101111.S</t>
  </si>
  <si>
    <t>Uloženie sypaniny do násypu  nesúdržnej horníny v aktívnej zóne</t>
  </si>
  <si>
    <t>-419843252</t>
  </si>
  <si>
    <t>1354,0        "aktívna zóna hr. 500 mm pre komunikáciu</t>
  </si>
  <si>
    <t>1,9*18,0*0,3*1,3+0,062         "aktívna zóna hr. 300 mm pre priepust DN 600</t>
  </si>
  <si>
    <t>583410004400.S</t>
  </si>
  <si>
    <t>Štrkodrva frakcia 0-63 mm</t>
  </si>
  <si>
    <t>-1220710634</t>
  </si>
  <si>
    <t>171101131.S</t>
  </si>
  <si>
    <t>Uloženie sypaniny do násypu  nesúdržných a súdržných hornín striedavo ukladaných</t>
  </si>
  <si>
    <t>-228119567</t>
  </si>
  <si>
    <t>2515,0       "násyp vhodných zemín</t>
  </si>
  <si>
    <t xml:space="preserve">23,60         "násyp zo spevnených zemín </t>
  </si>
  <si>
    <t>171201203.S</t>
  </si>
  <si>
    <t>Uloženie sypaniny na skládky nad 1000 do 10000 m3</t>
  </si>
  <si>
    <t>-476113380</t>
  </si>
  <si>
    <t>706,0       "prebyt. ornica na skládku</t>
  </si>
  <si>
    <t>2732,90      "prebyt. zemina z výkopu na skládku</t>
  </si>
  <si>
    <t>175101101.S</t>
  </si>
  <si>
    <t>Obsyp potrubia sypaninou z vhodných hornín 1 až 4 bez prehodenia sypaniny</t>
  </si>
  <si>
    <t>-1021542385</t>
  </si>
  <si>
    <t xml:space="preserve">122,80-97,2     "zásyp (obsyp) priepustu ŠD 0/63 </t>
  </si>
  <si>
    <t>-779758564</t>
  </si>
  <si>
    <t>25,6*1,89 'Prepočítané koeficientom množstva</t>
  </si>
  <si>
    <t>180403111.S</t>
  </si>
  <si>
    <t>Založenie trávnika parterového výsevom v rovine do 1:5</t>
  </si>
  <si>
    <t>-679001554</t>
  </si>
  <si>
    <t>130,0               "osev zeleného pásu</t>
  </si>
  <si>
    <t>005720001400.S</t>
  </si>
  <si>
    <t>Osivá tráv - semená parkovej zmesi</t>
  </si>
  <si>
    <t>588078067</t>
  </si>
  <si>
    <t>130*0,0309 'Prepočítané koeficientom množstva</t>
  </si>
  <si>
    <t>181101102.S</t>
  </si>
  <si>
    <t>Úprava pláne v zárezoch v hornine 1-4 so zhutnením</t>
  </si>
  <si>
    <t>-1724572935</t>
  </si>
  <si>
    <t>2594,0     "pláň pod aktívnou zónou</t>
  </si>
  <si>
    <t>2801,70     "pláň pod násypy</t>
  </si>
  <si>
    <t>2,1*27,30+0,07       "pláň priepustu DN 800</t>
  </si>
  <si>
    <t>1,90*18,0       "pláň priepustu DN 600</t>
  </si>
  <si>
    <t>181201102.S</t>
  </si>
  <si>
    <t>Úprava pláne v násypoch v hornine 1-4 so zhutnením</t>
  </si>
  <si>
    <t>1426909353</t>
  </si>
  <si>
    <t>477,0            "násyp pod chodník a cyklochodník</t>
  </si>
  <si>
    <t>182201101.S</t>
  </si>
  <si>
    <t>Svahovanie trvalých svahov v násype</t>
  </si>
  <si>
    <t>839325181</t>
  </si>
  <si>
    <t>182301133.S</t>
  </si>
  <si>
    <t>Rozprestretie ornice na svahu so sklonom nad 1:5, plocha nad 500 m2, hr.nad 150 do 200 mm</t>
  </si>
  <si>
    <t>-1818192744</t>
  </si>
  <si>
    <t>1503,0     "zahumusovanie hr. 200 mm</t>
  </si>
  <si>
    <t>19,0       "zahumusovanie hr. 200 mm pre priepust DN 600</t>
  </si>
  <si>
    <t>183405211.S</t>
  </si>
  <si>
    <t>Výsev trávniku hydroosevom na ornicu</t>
  </si>
  <si>
    <t>986646088</t>
  </si>
  <si>
    <t>870037489</t>
  </si>
  <si>
    <t>1522*0,0309 'Prepočítané koeficientom množstva</t>
  </si>
  <si>
    <t>Zakladanie</t>
  </si>
  <si>
    <t>211521141.S</t>
  </si>
  <si>
    <t>Výplň odvodňovacieho rebra alebo trativodu do rýh kamenivom hrubým drveným frakcie 63-125 mm</t>
  </si>
  <si>
    <t>-857796196</t>
  </si>
  <si>
    <t>155,40*1,15      " vsakovací trativod</t>
  </si>
  <si>
    <t>211971122.S</t>
  </si>
  <si>
    <t>Zhotovenie opláštenia výplne z geotextílie, v ryhe alebo v záreze pri rozvinutej šírke opláštenia nad 2, 5 m</t>
  </si>
  <si>
    <t>962461408</t>
  </si>
  <si>
    <t>(0,8+1,15)*2*129,50+0,05      "pre vsakovací trativod</t>
  </si>
  <si>
    <t>693110002000.S</t>
  </si>
  <si>
    <t>Geotextília polypropylénová netkaná 200 g/m2</t>
  </si>
  <si>
    <t>1268802631</t>
  </si>
  <si>
    <t>505,10*1,02-0,002</t>
  </si>
  <si>
    <t>215901101.S</t>
  </si>
  <si>
    <t>Zhutnenie podložia z rastlej horniny 1 až 4 pod násypy, z hornina súdržných do 92 % PS a nesúdržných</t>
  </si>
  <si>
    <t>-1377970455</t>
  </si>
  <si>
    <t>1765,0           "pod zakladanie</t>
  </si>
  <si>
    <t>2236,0              "pod násypy</t>
  </si>
  <si>
    <t>271541121.S</t>
  </si>
  <si>
    <t>Vankúše zhutnené pod základy zo štrkodrvy, frakcie 0 - 63 mm</t>
  </si>
  <si>
    <t>892041726</t>
  </si>
  <si>
    <t>285,0        "násyp pod chodník a cyklochodník</t>
  </si>
  <si>
    <t>271541122</t>
  </si>
  <si>
    <t>Vankúše zhutnené pod základy zo štrkodrvy, frakcie 0 - 90 mm</t>
  </si>
  <si>
    <t>975234330</t>
  </si>
  <si>
    <t>1236,0        "násypová vrstva úpravy podložia  hr. 500 mm</t>
  </si>
  <si>
    <t>289971211.S</t>
  </si>
  <si>
    <t>Zhotovenie vrstvy z geotextílie na upravenom povrchu sklon do 1 : 5 , šírky od 0 do 3 m</t>
  </si>
  <si>
    <t>1191767654</t>
  </si>
  <si>
    <t>430,0         "na krajnici, napr. TGR 3</t>
  </si>
  <si>
    <t>693110002700.S</t>
  </si>
  <si>
    <t>Geotextília polypropylénová netkaná 150 g/m2</t>
  </si>
  <si>
    <t>905773613</t>
  </si>
  <si>
    <t>430*1,02 'Prepočítané koeficientom množstva</t>
  </si>
  <si>
    <t>289971213.S</t>
  </si>
  <si>
    <t>Zhotovenie vrstvy z geotextílie na upravenom povrchu sklon do 1 : 5 , šírky nad 6 do 8,5 m</t>
  </si>
  <si>
    <t>1889701791</t>
  </si>
  <si>
    <t>1788,0         "úprava podložia pod násypy</t>
  </si>
  <si>
    <t>693110001800.S</t>
  </si>
  <si>
    <t>Geotextília polypropylénová netkaná 1200 g/m2</t>
  </si>
  <si>
    <t>1216964681</t>
  </si>
  <si>
    <t>1788*1,02 'Prepočítané koeficientom množstva</t>
  </si>
  <si>
    <t>289971411.S</t>
  </si>
  <si>
    <t>Geomreža pre stabilizáciu podkladu, tuhá jednoosá z polyetylénu pevnosť v ťahu do 50 kN/m sklon do 1 : 5</t>
  </si>
  <si>
    <t>-206787158</t>
  </si>
  <si>
    <t>1788,0      "geomreža napr. FORTRAC 200T, úprava podložia</t>
  </si>
  <si>
    <t>Vodorovné konštrukcie</t>
  </si>
  <si>
    <t>451311311</t>
  </si>
  <si>
    <t>Podklad pod dlažbu z betónu prostého tr.C 12/15 hr. do 100 mm</t>
  </si>
  <si>
    <t>1898835226</t>
  </si>
  <si>
    <t>16,0+14,50       "dlažba na vtoku a výtoku DN 800 + DN 600</t>
  </si>
  <si>
    <t>452311151.S</t>
  </si>
  <si>
    <t>Dosky, bloky, sedlá z betónu v otvorenom výkope tr. C 25/30</t>
  </si>
  <si>
    <t>969954820</t>
  </si>
  <si>
    <t>1,0*0,20*27,30     "lôžko pod priepust  DN 800</t>
  </si>
  <si>
    <t>2,0*0,20*18,0     "lôžko pod priepust  DN 600</t>
  </si>
  <si>
    <t>452318510.S</t>
  </si>
  <si>
    <t>Zaisťovací prah z betónu prostého vodostavebného melioračných kanálov s pätkami alebo bez pätiek</t>
  </si>
  <si>
    <t>-720649358</t>
  </si>
  <si>
    <t>0,3*0,5*2,0*2          "beton. prah C 30/37  priepustu DN 800</t>
  </si>
  <si>
    <t>1,76*0,3*2 +0,044           "beton. prah C 30/37  priepustu DN 600</t>
  </si>
  <si>
    <t>465511511.S</t>
  </si>
  <si>
    <t>Dlažba kladená do malty s vyplnením škár maltou MC 10 a s vyškárovaním maltou MCS do 20 m2, hr. 200 mm</t>
  </si>
  <si>
    <t>-2031313747</t>
  </si>
  <si>
    <t>16,0            "dlažba na vtoku a výtoku priepustu DN 800</t>
  </si>
  <si>
    <t>14,50           "dlažba na vtoku a výtoku priepustu DN 600</t>
  </si>
  <si>
    <t>Komunikácie</t>
  </si>
  <si>
    <t>564861111.S</t>
  </si>
  <si>
    <t>Podklad zo štrkodrviny s rozprestretím a zhutnením, po zhutnení hr. 200 mm</t>
  </si>
  <si>
    <t>-1615102152</t>
  </si>
  <si>
    <t>2559,50+68,50                "ŠD  fr. 31,5 mm</t>
  </si>
  <si>
    <t>567143813.S1</t>
  </si>
  <si>
    <t>Podklad z kameniva stmeleného cementom na diaľnici s rozprestretím a zhutnením, CBGM (C 3/4), po zhutnení hr. 230 mm</t>
  </si>
  <si>
    <t>1551002624</t>
  </si>
  <si>
    <t>569831111.S</t>
  </si>
  <si>
    <t>Spevnenie krajníc alebo komun. pre peších s rozpr. a zhutnením, štrkodrvinou hr. 100 mm</t>
  </si>
  <si>
    <t>-1354706859</t>
  </si>
  <si>
    <t>493,0             "ŠD fr.16/32 mm</t>
  </si>
  <si>
    <t>569903311.S</t>
  </si>
  <si>
    <t>Zhotovenie zemných krajníc z hornín akejkoľvek triedy so zhutnením</t>
  </si>
  <si>
    <t>808265889</t>
  </si>
  <si>
    <t>(0,43+0,51)*126,30*1,3+0,661</t>
  </si>
  <si>
    <t>583410003500.S</t>
  </si>
  <si>
    <t>Kamenivo drvené hrubé frakcia 32-63 mm</t>
  </si>
  <si>
    <t>1656478418</t>
  </si>
  <si>
    <t>155*1,89 'Prepočítané koeficientom množstva</t>
  </si>
  <si>
    <t>573111112.S</t>
  </si>
  <si>
    <t>Postrek asfaltový infiltračný s posypom kamenivom z asfaltu cestného v množstve 1,00 kg/m2</t>
  </si>
  <si>
    <t>569222361</t>
  </si>
  <si>
    <t>573231107.S1</t>
  </si>
  <si>
    <t>Postrek asfaltový spojovací bez posypu kamenivom z cestnej emulzie v množstve 0,50 kg/m2, modifik</t>
  </si>
  <si>
    <t>-597510280</t>
  </si>
  <si>
    <t>1077,0*2        "MK</t>
  </si>
  <si>
    <t>576131321.S</t>
  </si>
  <si>
    <t>Koberec asfaltový modifikovaný I.tr. mastixový SMA 11 O  strednozrnný, po zhutnení hr. 40 mm š. nad 3 m</t>
  </si>
  <si>
    <t>1204585730</t>
  </si>
  <si>
    <t>577154361.S</t>
  </si>
  <si>
    <t>Asfaltový betón vrstva obrusná alebo ložná AC 16 v pruhu š. nad 3 m z modifik. asfaltu tr. I, po zhutnení hr. 60 mm</t>
  </si>
  <si>
    <t>716034993</t>
  </si>
  <si>
    <t>577174441.S</t>
  </si>
  <si>
    <t>Asfaltový betón vrstva ložná AC 22 L v pruhu š. nad 3 m z nemodifik. asfaltu tr. II, po zhutnení hr. 80 mm</t>
  </si>
  <si>
    <t>-1830067904</t>
  </si>
  <si>
    <t>Ostatné konštrukcie a práce-búranie</t>
  </si>
  <si>
    <t>919521112.S</t>
  </si>
  <si>
    <t>Zhotovenie priepustu z rúr železobetónových DN 800</t>
  </si>
  <si>
    <t>-57498717</t>
  </si>
  <si>
    <t>592210000900.S</t>
  </si>
  <si>
    <t>Rúra železobetónová pre dažďové odpadné vody TZP 4-80, DN 800, dĺ. 1000 mm, zosilená</t>
  </si>
  <si>
    <t>11594555</t>
  </si>
  <si>
    <t>28*1,01 'Prepočítané koeficientom množstva</t>
  </si>
  <si>
    <t>919535559.S</t>
  </si>
  <si>
    <t>Obetónovanie rúrového priepustu betónom jednoduchým tr. C 25/30</t>
  </si>
  <si>
    <t>-284790300</t>
  </si>
  <si>
    <t>0,78*18,0-0,04         "betón vr. debnenia</t>
  </si>
  <si>
    <t>919541114.S</t>
  </si>
  <si>
    <t>Zhotovenie priepustu alebo zjazdu z rúr plastových HDPE ryhovaných hrdlových alebo spojkových DN 600</t>
  </si>
  <si>
    <t>-1832114640</t>
  </si>
  <si>
    <t>286140012100.S</t>
  </si>
  <si>
    <t>Rúra PP s hrdlom vrátane tesnenia SN 16, DN 600 dĺ. 6 m korugovaná pre gravitačnú kanalizáciu</t>
  </si>
  <si>
    <t>-875728978</t>
  </si>
  <si>
    <t>18,0/6,0</t>
  </si>
  <si>
    <t>919726711.S</t>
  </si>
  <si>
    <t>Tesnenie dilatačných škár zálievkou za tepla pre komôrku s tesniacim profilom š. 10 mm hl. 20 mm</t>
  </si>
  <si>
    <t>2110819204</t>
  </si>
  <si>
    <t>2,5*28       "tesnenie škár priepustu</t>
  </si>
  <si>
    <t>971055005.S</t>
  </si>
  <si>
    <t>Rezanie konštrukcií zo železobetónu hr. panelu 120 mm stenovou pílou -0,01440t</t>
  </si>
  <si>
    <t>1844731733</t>
  </si>
  <si>
    <t>3,0*2       "rezanie betón. rúry - úprava rúry na vtoku a výtoku</t>
  </si>
  <si>
    <t>2,0*2        "rezanie PP rúry - úprava rúry na vtoku a výtoku</t>
  </si>
  <si>
    <t>Presun hmôt HSV</t>
  </si>
  <si>
    <t>998225111.S</t>
  </si>
  <si>
    <t>Presun hmôt pre pozemnú komunikáciu a letisko s krytom asfaltovým akejkoľvek dĺžky objektu</t>
  </si>
  <si>
    <t>205349906</t>
  </si>
  <si>
    <t>PSV</t>
  </si>
  <si>
    <t>Práce a dodávky PSV</t>
  </si>
  <si>
    <t>711</t>
  </si>
  <si>
    <t>Izolácie proti vode a vlhkosti</t>
  </si>
  <si>
    <t>711511230.S</t>
  </si>
  <si>
    <t>Zhotovenie izolácie nádrží, stôk, kanalizačných šachiet polyuretánovou 2-zložkovou živicou</t>
  </si>
  <si>
    <t>-142641962</t>
  </si>
  <si>
    <t>2,5*28,0        "izolácia potrubia priepustu napr. Sika Igolflex 201</t>
  </si>
  <si>
    <t>245610002600.S</t>
  </si>
  <si>
    <t>Stierka 2-zložková na báze polymérmi modifikovanej bituménovej emulzie, 32 kg</t>
  </si>
  <si>
    <t>-12451761</t>
  </si>
  <si>
    <t>70,0*0,3        "spotreba 0,30 kg/m2</t>
  </si>
  <si>
    <t>21*1,1 'Prepočítané koeficientom množstva</t>
  </si>
  <si>
    <t>711531210.S</t>
  </si>
  <si>
    <t>Zhotovenie izolácie potrubí, stôk a šachiet na sucho položením AIP</t>
  </si>
  <si>
    <t>-2064367476</t>
  </si>
  <si>
    <t>1,5*0,5*27*2     "izolácia dilatačnej špáry pod spojom potrubia,  2x lepenka</t>
  </si>
  <si>
    <t>628110000500.S</t>
  </si>
  <si>
    <t>Pás asfaltový bez krycej vrstvy, vložka strojná lepenka A 400/H</t>
  </si>
  <si>
    <t>1464068193</t>
  </si>
  <si>
    <t>40,5*1,14 'Prepočítané koeficientom množstva</t>
  </si>
  <si>
    <t>SO 161.1 - Cyklochodník - pre napojenie obce Valaliky - Nové Koščany na cestu III/3813 v úseku "N-E"</t>
  </si>
  <si>
    <t>174101001.S</t>
  </si>
  <si>
    <t>Zásyp sypaninou so zhutnením jám, šachiet, rýh, zárezov alebo okolo objektov do 100 m3</t>
  </si>
  <si>
    <t>1763932360</t>
  </si>
  <si>
    <t>4,18     "zásyp ŠD medzi cestou a cyklochodníkom</t>
  </si>
  <si>
    <t>583310001600.S</t>
  </si>
  <si>
    <t>Kamenivo ťažené hrubé frakcia 16-32 mm</t>
  </si>
  <si>
    <t>229521675</t>
  </si>
  <si>
    <t>4,18*1,89 'Prepočítané koeficientom množstva</t>
  </si>
  <si>
    <t>1919612660</t>
  </si>
  <si>
    <t>27,30+10,10             "osev zeleného pásu</t>
  </si>
  <si>
    <t>-1490697582</t>
  </si>
  <si>
    <t>37,4*0,0309 'Prepočítané koeficientom množstva</t>
  </si>
  <si>
    <t>564952113.S</t>
  </si>
  <si>
    <t>Podklad z mechanicky spevneného kameniva MSK s rozprestretím a zhutnením, po zhutnení hr. 170 mm</t>
  </si>
  <si>
    <t>222268412</t>
  </si>
  <si>
    <t>145,80-27,0         "cyklochodník</t>
  </si>
  <si>
    <t>573131102.S</t>
  </si>
  <si>
    <t>Postrek asfaltový infiltračný s posypom kamenivom z cestnej emulzie v množstve 0,80 kg/m2</t>
  </si>
  <si>
    <t>1824805005</t>
  </si>
  <si>
    <t>-1472031181</t>
  </si>
  <si>
    <t>577134231.S</t>
  </si>
  <si>
    <t>Asfaltový betón vrstva obrusná AC 11 O v pruhu š. do 3 m z nemodifik. asfaltu tr. II, po zhutnení hr. 40 mm</t>
  </si>
  <si>
    <t>-356251690</t>
  </si>
  <si>
    <t>577144431.S</t>
  </si>
  <si>
    <t>Asfaltový betón vrstva ložná AC 22 L v pruhu š. do 3 m z nemodifik. asfaltu tr. II, po zhutnení hr. 50 mm</t>
  </si>
  <si>
    <t>-1327076632</t>
  </si>
  <si>
    <t>596911331.S</t>
  </si>
  <si>
    <t>Kladenie dlažby pre nevidiacich hr. 60 mm do lôžka z kameniva ťaženého s vyplnením škár</t>
  </si>
  <si>
    <t>-763053106</t>
  </si>
  <si>
    <t>2,40     "varovný pás, dlažba pre nevidiacich</t>
  </si>
  <si>
    <t>592460006800</t>
  </si>
  <si>
    <t>Dlažba betónová PREMAC Dlažba betónová pre nevidiacich, nopková, rozmer 200x200x60 mm, červená</t>
  </si>
  <si>
    <t>-723480566</t>
  </si>
  <si>
    <t>2,4*1,02 'Prepočítané koeficientom množstva</t>
  </si>
  <si>
    <t>919721212.S</t>
  </si>
  <si>
    <t>Dilatačné škáry vkladané v cementobet. kryte, s vyplnením škár asfaltovou zálievkou, pozdĺžne</t>
  </si>
  <si>
    <t>558211295</t>
  </si>
  <si>
    <t>-572662059</t>
  </si>
  <si>
    <t>SO 161 - Cyklochodníky - Úprava- úsek 4</t>
  </si>
  <si>
    <t>113157221.S</t>
  </si>
  <si>
    <t>Odstránenie podkladu alebo krytu z kameniva hrubého drveného v ploche do 200 m2 strojne, hr. vrstvy do 100 mm,  -0,13000t</t>
  </si>
  <si>
    <t>1328767169</t>
  </si>
  <si>
    <t>(30,8+26,0)*0,5           "odstránenie krajnice zo ŠD hr. 100 mm</t>
  </si>
  <si>
    <t>113157222.S</t>
  </si>
  <si>
    <t>Odstránenie podkladu alebo krytu z kameniva hrubého drveného v ploche do 200 m2 strojne, hr. vrstvy nad 100 do 200 mm,  -0,23500t</t>
  </si>
  <si>
    <t>1149228165</t>
  </si>
  <si>
    <t>170,300        "MSK hr. 170 mm</t>
  </si>
  <si>
    <t>113157223.S</t>
  </si>
  <si>
    <t>Odstránenie podkladu alebo krytu z kameniva hrubého drveného v ploche do 200 m2 strojne, hr. vrstvy nad 200 do 300 mm,  -0,40000t</t>
  </si>
  <si>
    <t>291197580</t>
  </si>
  <si>
    <t>170,300       "ŠD 0/63 - aktívna zóna</t>
  </si>
  <si>
    <t>113157241.S</t>
  </si>
  <si>
    <t>Odstránenie podkladu alebo krytu asfaltového v ploche do 200 m2 strojne, hr. vrstvy do 50 mm,  -0,11000t</t>
  </si>
  <si>
    <t>-1635295531</t>
  </si>
  <si>
    <t>170,30     "odstránenie ACO 11 hr. 40 mm</t>
  </si>
  <si>
    <t>170,30     "odstránenie ACL  22  hr. 50 mm</t>
  </si>
  <si>
    <t>121101101.S</t>
  </si>
  <si>
    <t>Odstránenie ornice s vodor. premiestn. na hromady, so zložením na vzdialenosť do 100 m a do 30 m3</t>
  </si>
  <si>
    <t>2037043759</t>
  </si>
  <si>
    <t xml:space="preserve">119,0*0,1    </t>
  </si>
  <si>
    <t>0,75*(26,0+30,8)*0,1 +0,04        "stredový pás</t>
  </si>
  <si>
    <t>25,70+19,38     "zvýšenie nivelety</t>
  </si>
  <si>
    <t>-1496569599</t>
  </si>
  <si>
    <t xml:space="preserve">275,0          "odstránenie násypu </t>
  </si>
  <si>
    <t>69,50 +52,40       "zemina do násypu pre zvýšenie nivelety, odkop na skládke</t>
  </si>
  <si>
    <t>162501102.S</t>
  </si>
  <si>
    <t>Vodorovné premiestnenie výkopku po spevnenej ceste z horniny tr.1-4, do 100 m3 na vzdialenosť do 3000 m</t>
  </si>
  <si>
    <t>448592941</t>
  </si>
  <si>
    <t>16,160     "odvoz ornice na dočasnú skládku</t>
  </si>
  <si>
    <t>173,60*0,1    "ornica na spätné zahumusovanie</t>
  </si>
  <si>
    <t>(23,50+25,30)*0,1    "ornica na spätné zahumusovanie-zvýšenie nivelety</t>
  </si>
  <si>
    <t>162501122.S</t>
  </si>
  <si>
    <t>Vodorovné premiestnenie výkopku po spevnenej ceste z horniny tr.1-4, nad 100 do 1000 m3 na vzdialenosť do 3000 m</t>
  </si>
  <si>
    <t>-1559505948</t>
  </si>
  <si>
    <t>275,0*2   "odvoz zeminy násypu na dočasnú skládku a späť</t>
  </si>
  <si>
    <t>69,50+52,40       "odvoz zeminy násypu pre zvýšenie nivelety zo skládky (zemníka)</t>
  </si>
  <si>
    <t>167101101.S</t>
  </si>
  <si>
    <t>Nakladanie neuľahnutého výkopku z hornín tr.1-4 do 100 m3</t>
  </si>
  <si>
    <t>1006097101</t>
  </si>
  <si>
    <t>16,160 +25,7      "odstránená ornica na dočasnú skládku</t>
  </si>
  <si>
    <t>173,60*0,1 +2,35+2,53   "ornica na spätné zahumusovanie+ navýšenie nvelety</t>
  </si>
  <si>
    <t>167101102.S</t>
  </si>
  <si>
    <t>Nakladanie neuľahnutého výkopku z hornín tr.1-4 nad 100 do 1000 m3</t>
  </si>
  <si>
    <t>-2040562966</t>
  </si>
  <si>
    <t>275,0+69,50+52,40      "zemina do násypu</t>
  </si>
  <si>
    <t>171101101.S</t>
  </si>
  <si>
    <t>Uloženie sypaniny do násypu súdržnej horniny s mierou zhutnenia podľa Proctor-Standard na 95 %</t>
  </si>
  <si>
    <t>-2108718551</t>
  </si>
  <si>
    <t xml:space="preserve">275,0   </t>
  </si>
  <si>
    <t>69,50 +52,40        "zvýšenie nivelety</t>
  </si>
  <si>
    <t>-589855597</t>
  </si>
  <si>
    <t>170,30*0,3   "aktívna zóna  ŠD 0/63 mm</t>
  </si>
  <si>
    <t>-1927039398</t>
  </si>
  <si>
    <t>51,090*1,89</t>
  </si>
  <si>
    <t>171201201.S</t>
  </si>
  <si>
    <t>Uloženie sypaniny na skládky do 100 m3</t>
  </si>
  <si>
    <t>1388481110</t>
  </si>
  <si>
    <t>41,90-22,24      "prebytočná ornica</t>
  </si>
  <si>
    <t>171201202.S</t>
  </si>
  <si>
    <t>Uloženie sypaniny na skládky nad 100 do 1000 m3</t>
  </si>
  <si>
    <t>-391621461</t>
  </si>
  <si>
    <t>275,0   "dočasná skládka zeminy z násypu</t>
  </si>
  <si>
    <t>757394512</t>
  </si>
  <si>
    <t>25,70+19,40        "zvýšenie nivelety</t>
  </si>
  <si>
    <t>181301101.S</t>
  </si>
  <si>
    <t>Rozprestretie ornice v rovine, plocha do 500 m2, hr.do 100 mm</t>
  </si>
  <si>
    <t>-1096234370</t>
  </si>
  <si>
    <t>131,0   "nové zahumusovanie</t>
  </si>
  <si>
    <t>(30,8+26,0)*0,75       "stredový pás nový</t>
  </si>
  <si>
    <t xml:space="preserve">23,50 +25,30  "zvýšenie nivelety  </t>
  </si>
  <si>
    <t>1637478656</t>
  </si>
  <si>
    <t>-1538128396</t>
  </si>
  <si>
    <t>48,8*0,0309 'Prepočítané koeficientom množstva</t>
  </si>
  <si>
    <t>965104650</t>
  </si>
  <si>
    <t xml:space="preserve">170,30     "nová plocha </t>
  </si>
  <si>
    <t>908043143</t>
  </si>
  <si>
    <t>30,8*0,5       " nová krajnica vpravo, ŠD fr. 16/32 mm</t>
  </si>
  <si>
    <t>26,0*0,5       " nová krajnica vľavo, ŠD fr. 16/32 mm</t>
  </si>
  <si>
    <t>2037458669</t>
  </si>
  <si>
    <t>-1601701238</t>
  </si>
  <si>
    <t>-182563761</t>
  </si>
  <si>
    <t>577144451.S</t>
  </si>
  <si>
    <t>Asfaltový betón vrstva ložná AC 22 L v pruhu š. do 3 m z modifik. asfaltu tr. I, po zhutnení hr. 50 mm</t>
  </si>
  <si>
    <t>-1084119062</t>
  </si>
  <si>
    <t>979082213.S</t>
  </si>
  <si>
    <t>Vodorovná doprava sutiny so zložením a hrubým urovnaním na vzdialenosť do 1 km</t>
  </si>
  <si>
    <t>-1420951662</t>
  </si>
  <si>
    <t>979082219.S</t>
  </si>
  <si>
    <t>Príplatok k cene za každý ďalší aj začatý 1 km nad 1 km pre vodorovnú dopravu sutiny</t>
  </si>
  <si>
    <t>1680368057</t>
  </si>
  <si>
    <t>149,299*14           "skládka do 15 km</t>
  </si>
  <si>
    <t>979087212.S</t>
  </si>
  <si>
    <t>Nakladanie na dopravné prostriedky pre vodorovnú dopravu sutiny</t>
  </si>
  <si>
    <t>2019253956</t>
  </si>
  <si>
    <t>979089212.S</t>
  </si>
  <si>
    <t>Poplatok za skládku - bitúmenové zmesi, uholný decht, dechtové výrobky (17 03), ostatné</t>
  </si>
  <si>
    <t>-427253634</t>
  </si>
  <si>
    <t>340,60*0,11        "vybúrané asfalty</t>
  </si>
  <si>
    <t>1800222967</t>
  </si>
  <si>
    <t>SO 161 - Cyklochodníky - Úprava úsek 5</t>
  </si>
  <si>
    <t>-1147050154</t>
  </si>
  <si>
    <t>93,0*0,1      "odstránenie pôvodnej plochy ornice</t>
  </si>
  <si>
    <t>19,20+14,50      "zvýšenie nivelety</t>
  </si>
  <si>
    <t>2134910482</t>
  </si>
  <si>
    <t xml:space="preserve">310,0          "odstránenie násypu </t>
  </si>
  <si>
    <t>48,80 +36,90                 "násyp-zvýšenie nivelety, odkopávka zo skládky</t>
  </si>
  <si>
    <t>-1841361323</t>
  </si>
  <si>
    <t>9,30     "odvoz ornice na dočasnú skládku</t>
  </si>
  <si>
    <t>19,20+14,50     "odvoz ornice na dočasnú skládku-zvýšenie nivelety</t>
  </si>
  <si>
    <t>104,0*0,1    "ornica na spätné zahumusovanie</t>
  </si>
  <si>
    <t>(17,40+19,0)*0,1    "ornica na spätné zahumusovanie-zvýšenie nivelety</t>
  </si>
  <si>
    <t>-895524316</t>
  </si>
  <si>
    <t>310,0*2      "odvoz zeminy násypu na dočasnú skládku a späť</t>
  </si>
  <si>
    <t>48,80+36,90         "odvoz zeminy násypu zo skládky-zvýšenie násypu</t>
  </si>
  <si>
    <t>1006529120</t>
  </si>
  <si>
    <t>9,30          "odstránená ornica na dočasnú skládku</t>
  </si>
  <si>
    <t>19,20+14,50          "odstránená ornica na dočasnú skládku-zvýšenie nivelety</t>
  </si>
  <si>
    <t>10,40    "ornica na spätné zahumusovanie</t>
  </si>
  <si>
    <t>878300985</t>
  </si>
  <si>
    <t>310,0+48,80+36,90      "zemina do násypu +zvýšenie nivelety</t>
  </si>
  <si>
    <t>1939607960</t>
  </si>
  <si>
    <t xml:space="preserve">310,0           "násyp </t>
  </si>
  <si>
    <t>48,80+36,90           "zvýšenie násypu</t>
  </si>
  <si>
    <t>1879527050</t>
  </si>
  <si>
    <t>28,50-14,04             "dočasná skládka ornice</t>
  </si>
  <si>
    <t>-47114012</t>
  </si>
  <si>
    <t>310,0   "dočasná skládka zeminy z násypu</t>
  </si>
  <si>
    <t>-112519602</t>
  </si>
  <si>
    <t>19,20+14,50        "zvýšenie nivelety</t>
  </si>
  <si>
    <t>310839397</t>
  </si>
  <si>
    <t>104,0       "nové zahumusovanie</t>
  </si>
  <si>
    <t>17,40+19,0    "zahumusovanie-zvýšenie nivelety</t>
  </si>
  <si>
    <t>-1882520044</t>
  </si>
  <si>
    <t xml:space="preserve">17,40+19,0       "zvýšenie nivelety  </t>
  </si>
  <si>
    <t>426002414</t>
  </si>
  <si>
    <t>36,4*0,0309 'Prepočítané koeficientom množstva</t>
  </si>
  <si>
    <t>SO 165.1 - Chodník - pre napojenie obce Valaliky - Nové Koščany na cestu III/3813 v úseku "N-E"</t>
  </si>
  <si>
    <t>564861113.S</t>
  </si>
  <si>
    <t>Podklad zo štrkodrviny s rozprestretím a zhutnením, po zhutnení hr. 220 mm</t>
  </si>
  <si>
    <t>2146791811</t>
  </si>
  <si>
    <t>69,0-13,50         "podkladná vrstva chodníka ŠD fr.0/32</t>
  </si>
  <si>
    <t>1319467961</t>
  </si>
  <si>
    <t>-1949182595</t>
  </si>
  <si>
    <t>-1842372940</t>
  </si>
  <si>
    <t>8,5     "varovný pás, dlažba pre nevidiacich</t>
  </si>
  <si>
    <t>6,2     "vodiaci pás, dlažba pre nevidiacich</t>
  </si>
  <si>
    <t>554620678</t>
  </si>
  <si>
    <t>8,5*1,02 'Prepočítané koeficientom množstva</t>
  </si>
  <si>
    <t>592460006900</t>
  </si>
  <si>
    <t>Dlažba betónová PREMAC Dlažba betónová pre nevidiacich drážková, rozmer 200x200x60 mm, červená</t>
  </si>
  <si>
    <t>-692823020</t>
  </si>
  <si>
    <t>6,2*1,01 'Prepočítané koeficientom množstva</t>
  </si>
  <si>
    <t>-126891800</t>
  </si>
  <si>
    <t>SO 165 - Chodníky - Úprava</t>
  </si>
  <si>
    <t>-1116623547</t>
  </si>
  <si>
    <t>85,20       "ŠD 0/63 - aktívna zóna</t>
  </si>
  <si>
    <t>85,20     "ŠD 31,5  hr. 220 mm, podkladná vrstva</t>
  </si>
  <si>
    <t>1153877584</t>
  </si>
  <si>
    <t>85,20     "odstránenie ACO 11 hr. 40 mm - kryt chodníka</t>
  </si>
  <si>
    <t>-793436717</t>
  </si>
  <si>
    <t>85,20*0,3        "aktívna zóna  ŠD 0/63 mm</t>
  </si>
  <si>
    <t>698702117</t>
  </si>
  <si>
    <t>25,560*1,89</t>
  </si>
  <si>
    <t>-590948199</t>
  </si>
  <si>
    <t>1953757041</t>
  </si>
  <si>
    <t xml:space="preserve">85,20     "nová plocha </t>
  </si>
  <si>
    <t>-1890104897</t>
  </si>
  <si>
    <t>-181891913</t>
  </si>
  <si>
    <t>77,532*14           "skládka do 15 km</t>
  </si>
  <si>
    <t>1323235713</t>
  </si>
  <si>
    <t>-186875804</t>
  </si>
  <si>
    <t>85,20*0,11        "vybúrané asfalty</t>
  </si>
  <si>
    <t>1938048534</t>
  </si>
  <si>
    <t>SO 215 - Priepust cez Valalický kanál na MK Valaliky- Nové Koščany</t>
  </si>
  <si>
    <t xml:space="preserve">    3 - Zvislé a kompletné konštrukcie</t>
  </si>
  <si>
    <t>115001106</t>
  </si>
  <si>
    <t>Odvedenie vody potrubím pri priemere potrubia DN nad 600</t>
  </si>
  <si>
    <t>1742915470</t>
  </si>
  <si>
    <t>50   "DN 1000</t>
  </si>
  <si>
    <t>115101201</t>
  </si>
  <si>
    <t>Čerpanie vody na dopravnú výšku do 10 m s priemerným prítokom litrov za minútu nad 100 do 500 l</t>
  </si>
  <si>
    <t>-796963295</t>
  </si>
  <si>
    <t>2*24*20   "2 studne/24 hod/20 dní</t>
  </si>
  <si>
    <t>115101300</t>
  </si>
  <si>
    <t>Pohotovosť záložnej čerpacej súpravy pre výšku do 10 m, s prítokom litrov za minútu do 100 l</t>
  </si>
  <si>
    <t>-1821990140</t>
  </si>
  <si>
    <t>129103201</t>
  </si>
  <si>
    <t>Čistenie koryta vodotoku šírky dna 5m hĺbka do 5m hornina1-2</t>
  </si>
  <si>
    <t>-580934420</t>
  </si>
  <si>
    <t>40*1,0  "odhad : 1m3 nánosu /m v dl. 40 m</t>
  </si>
  <si>
    <t>2058862240</t>
  </si>
  <si>
    <t>18,74*17,2+20,7*(21,5-17,2)+2,25*3,5+2,45*3,5+0,6*1,5+3*5,4</t>
  </si>
  <si>
    <t>162501122</t>
  </si>
  <si>
    <t xml:space="preserve">Vodorovné premiestnenie výkopku  po spevnenej ceste z  horniny tr.1-4  v množstve nad 100 do 1000 m3 na vzdialenosť do 3000 m </t>
  </si>
  <si>
    <t>-501983917</t>
  </si>
  <si>
    <t>444,888        "zemina z výkopu na  medziskládku</t>
  </si>
  <si>
    <t>63,50+111,80     "zemina do násypu z medziskládky</t>
  </si>
  <si>
    <t>162501123</t>
  </si>
  <si>
    <t>Vodorovné premiestnenie výkopku  po spevnenej ceste z  horniny tr.1-4  v množstve nad 100 do 1000 m3, príplatok k cene za každých ďalšich a začatých 1000 m</t>
  </si>
  <si>
    <t>680111448</t>
  </si>
  <si>
    <t>(444,888-175,3)*2    "prebytočná zemina na trvalú skládku do 5 km</t>
  </si>
  <si>
    <t>167101102</t>
  </si>
  <si>
    <t>-1609063012</t>
  </si>
  <si>
    <t>171101101</t>
  </si>
  <si>
    <t>171201202</t>
  </si>
  <si>
    <t>1738335735</t>
  </si>
  <si>
    <t>444,888-175,3             "prebytočná zemina na trvalú skládku do 5 km</t>
  </si>
  <si>
    <t>175101201</t>
  </si>
  <si>
    <t>Obsyp objektu bez prehodenia sypaniny, nesúdržnýmj materiálom</t>
  </si>
  <si>
    <t>789822584</t>
  </si>
  <si>
    <t>1,0*0,30*20,0*2       "ochranný zásyp hr.300 mm</t>
  </si>
  <si>
    <t>583410004300.S</t>
  </si>
  <si>
    <t>Štrkodrva frakcia 0-32 mm</t>
  </si>
  <si>
    <t>-499725124</t>
  </si>
  <si>
    <t>12*1,89 'Prepočítané koeficientom množstva</t>
  </si>
  <si>
    <t>175101202</t>
  </si>
  <si>
    <t>Zriadenie tesniacej výplne so zhutnením do 100% PSalebo I(d) 0, 9</t>
  </si>
  <si>
    <t>-461804905</t>
  </si>
  <si>
    <t>20,07    "2x tesniaca vrstva zo ŠP hr. 100 mm</t>
  </si>
  <si>
    <t>583310003200.S</t>
  </si>
  <si>
    <t>Štrkopiesok frakcia 0-32 mm</t>
  </si>
  <si>
    <t>1794108746</t>
  </si>
  <si>
    <t>20,07*1,89 'Prepočítané koeficientom množstva</t>
  </si>
  <si>
    <t>212312211.S</t>
  </si>
  <si>
    <t>Lôžko pre trativod z betónu prostého</t>
  </si>
  <si>
    <t>-910456930</t>
  </si>
  <si>
    <t>0,3*1,0*22,0*2     "základ pod drenáž C 16/20</t>
  </si>
  <si>
    <t>212752127</t>
  </si>
  <si>
    <t>Trativody z flexodrenážnych rúr DN 160</t>
  </si>
  <si>
    <t>-1794122359</t>
  </si>
  <si>
    <t>22,0*2</t>
  </si>
  <si>
    <t>212752175.S</t>
  </si>
  <si>
    <t>Montáž trativodu so štrkovým lôžkom z flexodrenážnych rúr PVC/PE, DN 160</t>
  </si>
  <si>
    <t>-2025486443</t>
  </si>
  <si>
    <t>286110015200.S</t>
  </si>
  <si>
    <t>Flexibilná drenážna PVC-U rúra DN 160, perforovaná</t>
  </si>
  <si>
    <t>1668379383</t>
  </si>
  <si>
    <t>44*1,05 'Prepočítané koeficientom množstva</t>
  </si>
  <si>
    <t>286510007420.S</t>
  </si>
  <si>
    <t>T-kus PVC-U pre flexibilné drenážne rúry DN 160</t>
  </si>
  <si>
    <t>1057118341</t>
  </si>
  <si>
    <t>-779102851</t>
  </si>
  <si>
    <t>44,68   "štrkový vankúš hr.300 mm</t>
  </si>
  <si>
    <t>273321118</t>
  </si>
  <si>
    <t>Základové dosky mostných konštrukcií z betónu železového tr.C 30/37</t>
  </si>
  <si>
    <t>-1799523190</t>
  </si>
  <si>
    <t>1,5*0,5*7,5+1,4*0,5*7,5      "základová doska pod čelá</t>
  </si>
  <si>
    <t>273354111</t>
  </si>
  <si>
    <t>Debnenie základových dosiek mostných konštrukcií - zhotovenie</t>
  </si>
  <si>
    <t>-1489538370</t>
  </si>
  <si>
    <t>(1,5+7,5)*2*0,5 +(1,4+7,5)*2*0,5      "základová doska pod čelá</t>
  </si>
  <si>
    <t>273354211</t>
  </si>
  <si>
    <t>Debnenie základových dosiek mostných konštrukcií  - odstránenie</t>
  </si>
  <si>
    <t>-1179581794</t>
  </si>
  <si>
    <t>Zvislé a kompletné konštrukcie</t>
  </si>
  <si>
    <t>317321118</t>
  </si>
  <si>
    <t>Rímsy zo železového betónu tr. C 35/45 mostných konštrukcií</t>
  </si>
  <si>
    <t>-1879133682</t>
  </si>
  <si>
    <t>0,8*0,6*4,7*2</t>
  </si>
  <si>
    <t>317321119.S</t>
  </si>
  <si>
    <t>Mostové rímsy z betónu železového triedy C 35/45</t>
  </si>
  <si>
    <t>1763691636</t>
  </si>
  <si>
    <t xml:space="preserve">0,65*0,25*7,5*2      "rímsa z vláknobetónu </t>
  </si>
  <si>
    <t>317353121</t>
  </si>
  <si>
    <t>Debnenie mostových ríms akéhokoľvek tvaru, priamych, zalomených alebo zakrivených zhotovenie</t>
  </si>
  <si>
    <t>0,6*4,7*4</t>
  </si>
  <si>
    <t>317353221</t>
  </si>
  <si>
    <t>Debnenie mostových ríms akéhokoľvek tvaru, priamych, zalomených alebo zakrivených-odstránenie</t>
  </si>
  <si>
    <t>334323138.S</t>
  </si>
  <si>
    <t>Mostné krídla a záverné stienky z betónu železového tr. C 30/37</t>
  </si>
  <si>
    <t>-122004888</t>
  </si>
  <si>
    <t>0,5*7,5*2,4*2-1,4*3,5*0,5*2</t>
  </si>
  <si>
    <t>334351113.S</t>
  </si>
  <si>
    <t>Debnenie mostných konštrukcií-krídiel, stien výšky do 20 m, zhotovenie</t>
  </si>
  <si>
    <t>-1848807366</t>
  </si>
  <si>
    <t>2,4*7,5*2*2         "debnenie čela priepustu</t>
  </si>
  <si>
    <t>334351115</t>
  </si>
  <si>
    <t>Debnenie mostných konštrukcií-krídiel, stien, príplatok za matricu do debnenia</t>
  </si>
  <si>
    <t>2117872282</t>
  </si>
  <si>
    <t>0,5*0,3*2       "matrica rok výstavby, do debnenia čiel</t>
  </si>
  <si>
    <t>334351213</t>
  </si>
  <si>
    <t>Debnenie mostných konštrukcií-krídiel, stien výšky do 20 m, odstránenie</t>
  </si>
  <si>
    <t>-831691790</t>
  </si>
  <si>
    <t>334362126.S</t>
  </si>
  <si>
    <t>Výstuž krídel a záverných stienok z betonárskej ocele B500 (10505) mostných konštrukcií</t>
  </si>
  <si>
    <t>-1655124392</t>
  </si>
  <si>
    <t>2069,78/1000    "výstuž čela a rímsy</t>
  </si>
  <si>
    <t>348171111</t>
  </si>
  <si>
    <t>Osadenie zábradlia oceľového na moste vrátane spojenia dielcov hmotnosti do 100 kg/m</t>
  </si>
  <si>
    <t>430050060</t>
  </si>
  <si>
    <t>7,30*2</t>
  </si>
  <si>
    <t>553468002</t>
  </si>
  <si>
    <t>Zábradlie mostné s kotvením vr. povrchovej úpravy</t>
  </si>
  <si>
    <t>1008197382</t>
  </si>
  <si>
    <t>389129911.S</t>
  </si>
  <si>
    <t>Montáž dielca rámovej konštrukcie priepustu hmotnosti do 5 t</t>
  </si>
  <si>
    <t>-339649356</t>
  </si>
  <si>
    <t>19,0*2      "rámový prefabrikát z dvoch dielcov</t>
  </si>
  <si>
    <t>593830000250.S</t>
  </si>
  <si>
    <t>Mostný prefabrikát ramovy priepust, lxšxv 990x4100x1000 mm  ( IZM 350/100, atyp.kratšie steny - 2 diely)</t>
  </si>
  <si>
    <t>261955868</t>
  </si>
  <si>
    <t>1991130846</t>
  </si>
  <si>
    <t>48,20+92,8        "dlažba v toku</t>
  </si>
  <si>
    <t>451315115.S</t>
  </si>
  <si>
    <t>Podkladová alebo výplňová vrstva z betónu tr. C 16/20 hr. do 100 mm</t>
  </si>
  <si>
    <t>1642347069</t>
  </si>
  <si>
    <t>20,20*4+(1,4+1,5)*7,5   "podklad. betón</t>
  </si>
  <si>
    <t>451475111.S</t>
  </si>
  <si>
    <t>Podkladná vrstva zo živice dvojzložkovej špeciálnej prvá vrstva hr. 10 mm</t>
  </si>
  <si>
    <t>-207565192</t>
  </si>
  <si>
    <t>0,14*0,16*6*2     "pod kotevné platne zábradlia</t>
  </si>
  <si>
    <t>451475112.S</t>
  </si>
  <si>
    <t>Podkladná vrstva zo živice dvojzložkovej špeciálnej 5 každá ďalšia vrstva hr. 10 mm</t>
  </si>
  <si>
    <t>-1515951775</t>
  </si>
  <si>
    <t>451478011</t>
  </si>
  <si>
    <t>Podkladná vrstva plastbetónová drenážna na moste</t>
  </si>
  <si>
    <t xml:space="preserve">0,6*0,3*20*2        "obetonovanie drenáže </t>
  </si>
  <si>
    <t>452318510</t>
  </si>
  <si>
    <t>-627671865</t>
  </si>
  <si>
    <t>0,5*0,5*4,5*2</t>
  </si>
  <si>
    <t>781185374</t>
  </si>
  <si>
    <t>0,3*0,5*1,5*2          "beton. prah C 30/37</t>
  </si>
  <si>
    <t>457451131</t>
  </si>
  <si>
    <t>Ochranná betónová vrstva na izoláciu presýpaných objektov hr. 40 mm s výstužou zo sietí, betón tr. C 16/20</t>
  </si>
  <si>
    <t>-1143559665</t>
  </si>
  <si>
    <t>(3,5*2+4,4)*20,0   "ochrana izolácie priepustu</t>
  </si>
  <si>
    <t>458501112.S</t>
  </si>
  <si>
    <t>Výplňové kliny za oporou z kameniva drveného hutneného po vrstvách</t>
  </si>
  <si>
    <t>-1470670698</t>
  </si>
  <si>
    <t>1,3*0,3*20,0*2   "ochranný zásyp hr. 300 mm</t>
  </si>
  <si>
    <t>465511522</t>
  </si>
  <si>
    <t>Dlažba kladená do malty s vyplnením škár maltou MC 10 nad.20 m2, 250mm</t>
  </si>
  <si>
    <t>-976318786</t>
  </si>
  <si>
    <t>916362112.S</t>
  </si>
  <si>
    <t>Osadenie cestného obrubníka betónového stojatého do lôžka z betónu prostého tr. C 16/20 s bočnou oporou</t>
  </si>
  <si>
    <t>-1259008793</t>
  </si>
  <si>
    <t>592170002100.S</t>
  </si>
  <si>
    <t>Obrubník cestný, lxšxv 1000x100x200 mm, skosenie 15/15 mm</t>
  </si>
  <si>
    <t>154224080</t>
  </si>
  <si>
    <t>35*1,01 'Prepočítané koeficientom množstva</t>
  </si>
  <si>
    <t>931994105</t>
  </si>
  <si>
    <t>Tesnenie pracovnej škáry betónovej konštrukcia vnútorným pásom "waterstop"</t>
  </si>
  <si>
    <t>668863244</t>
  </si>
  <si>
    <t>12,2*18      "trvalo pružný tmel okolo rámov</t>
  </si>
  <si>
    <t>959941122</t>
  </si>
  <si>
    <t>Chemická kotva s kotevným svorníkom tesnená chemickou ampulkou do betónu, ŽB, kameňa, s vyvŕtaním otvoru M12/35/160 mm</t>
  </si>
  <si>
    <t>-536098657</t>
  </si>
  <si>
    <t>6*4*2        "kotvenie zábradlia</t>
  </si>
  <si>
    <t>998214111.S</t>
  </si>
  <si>
    <t>Presun hmôt pre mosty montované z dielcov železob. výšky mosta do 20 m</t>
  </si>
  <si>
    <t>1089111772</t>
  </si>
  <si>
    <t>711111001</t>
  </si>
  <si>
    <t>Zhotovenie izolácie proti zemnej vlhkosti vodorovná náterom penetračným za studena</t>
  </si>
  <si>
    <t>939387126</t>
  </si>
  <si>
    <t>4,40*20,0      "rámový priepust</t>
  </si>
  <si>
    <t>1116315000</t>
  </si>
  <si>
    <t>Lak asfaltový ALP-PENETRAL v sudoch</t>
  </si>
  <si>
    <t>243401121</t>
  </si>
  <si>
    <t>88*0,0003 'Prepočítané koeficientom množstva</t>
  </si>
  <si>
    <t>711111002</t>
  </si>
  <si>
    <t>Zhotovenie izolácie proti zemnej vlhkosti vodorovná asfaltovým lakom za studena</t>
  </si>
  <si>
    <t>-947763441</t>
  </si>
  <si>
    <t>88,0*2</t>
  </si>
  <si>
    <t>1116134200</t>
  </si>
  <si>
    <t>Asfalt izolačný AOSI 75/30 v sudoch do 250kg</t>
  </si>
  <si>
    <t>1092362228</t>
  </si>
  <si>
    <t>176*0,00075 'Prepočítané koeficientom množstva</t>
  </si>
  <si>
    <t>711112001</t>
  </si>
  <si>
    <t>Zhotovenie  izolácie proti zemnej vlhkosti zvislá penetračným náterom za studena</t>
  </si>
  <si>
    <t>2089204705</t>
  </si>
  <si>
    <t>3,5*20,0*2</t>
  </si>
  <si>
    <t>572254630</t>
  </si>
  <si>
    <t>140*0,00035 'Prepočítané koeficientom množstva</t>
  </si>
  <si>
    <t>711112002</t>
  </si>
  <si>
    <t>Zhotovenie  izolácie proti zemnej vlhkosti zvislá asfaltovým lakom za studena</t>
  </si>
  <si>
    <t>885762742</t>
  </si>
  <si>
    <t>140,0*2</t>
  </si>
  <si>
    <t>1917020379</t>
  </si>
  <si>
    <t>280*0,00085 'Prepočítané koeficientom množstva</t>
  </si>
  <si>
    <t>711170080.S</t>
  </si>
  <si>
    <t>Vodorovná HDPE izolácia proti zemnej vlhkosti</t>
  </si>
  <si>
    <t>504077636</t>
  </si>
  <si>
    <t>77,20*2     "fólia tesniacej vrstvy</t>
  </si>
  <si>
    <t>711491271</t>
  </si>
  <si>
    <t>Zhotovenie  izolácie proti tlakovej vode z ochrannej textílie podkladnej vrstvy zvisle</t>
  </si>
  <si>
    <t>120235515</t>
  </si>
  <si>
    <t>88,0+140,0    "podkladná geotextília na NK vodorovná a zvislá</t>
  </si>
  <si>
    <t>711491272</t>
  </si>
  <si>
    <t>Zhotovenie  izolácie proti tlakovej vode z ochrannej textílie ochrannej vrstvy zvisle</t>
  </si>
  <si>
    <t>-1047070407</t>
  </si>
  <si>
    <t>88,0+140,0    "ochranná geotextília na NK vodorovná a zvislá</t>
  </si>
  <si>
    <t>693110004500.S</t>
  </si>
  <si>
    <t>Geotextília polypropylénová netkaná 300 g/m2</t>
  </si>
  <si>
    <t>-1721788308</t>
  </si>
  <si>
    <t>228,0*2</t>
  </si>
  <si>
    <t>456*1,02 'Prepočítané koeficientom množstva</t>
  </si>
  <si>
    <t>SO 409 - Barca- Čaňa, Železničný spodok</t>
  </si>
  <si>
    <t xml:space="preserve">    8 - Rúrové vedenie</t>
  </si>
  <si>
    <t>121101102.S</t>
  </si>
  <si>
    <t>Odstránenie ornice s vodor. premiestn. na hromady, so zložením na vzdialenosť do 100 m a do 50 m3</t>
  </si>
  <si>
    <t>1577465860</t>
  </si>
  <si>
    <t>155,50*0,15+0,075     "odstránenie ornice v hr. 150 mm</t>
  </si>
  <si>
    <t>579502922</t>
  </si>
  <si>
    <t>132201101.S</t>
  </si>
  <si>
    <t>Výkop ryhy do šírky 600 mm v horn.3 do 100 m3</t>
  </si>
  <si>
    <t>618420665</t>
  </si>
  <si>
    <t>0,6*0,4*40,0         "rýha pre trativod</t>
  </si>
  <si>
    <t>1,1*0,8*5,4+0,048          "rýha pre zvodné potrubie</t>
  </si>
  <si>
    <t>133201101.S</t>
  </si>
  <si>
    <t>Výkop šachty zapaženej, hornina 3 do 100 m3</t>
  </si>
  <si>
    <t>882996662</t>
  </si>
  <si>
    <t xml:space="preserve">11,20    "výkop pre šachty DN 400, 800 a 1200 </t>
  </si>
  <si>
    <t>151101201.S</t>
  </si>
  <si>
    <t>Paženie stien bez rozopretia alebo vzopretia, príložné hĺbky do 4m</t>
  </si>
  <si>
    <t>2000220111</t>
  </si>
  <si>
    <t>24,80      "paženie pre šachty do 2,0 m</t>
  </si>
  <si>
    <t>151101211.S</t>
  </si>
  <si>
    <t>Odstránenie paženia stien príložné hĺbky do 4 m</t>
  </si>
  <si>
    <t>1392800935</t>
  </si>
  <si>
    <t>-773639761</t>
  </si>
  <si>
    <t>259,60          "zemina z výkopu na skládku</t>
  </si>
  <si>
    <t>23,40          "ornica na skládku</t>
  </si>
  <si>
    <t>14,40+11,20    "výkopy rýh a šácht</t>
  </si>
  <si>
    <t>0,80     "zemina pre spätný zvodného potrubia</t>
  </si>
  <si>
    <t>162501123.S</t>
  </si>
  <si>
    <t>Vodorovné premiestnenie výkopku po spevnenej ceste z horniny tr.1-4, nad 100 do 1000 m3, príplatok k cene za každých ďalšich a začatých 1000 m</t>
  </si>
  <si>
    <t>1885462760</t>
  </si>
  <si>
    <t>(23,4+259,60)*2      "zemina a ornica na skládku do 5 km</t>
  </si>
  <si>
    <t>(14,40+11,2-0,80)*2      "zemina z výkopov rýh a šácht na skládku do 5 km</t>
  </si>
  <si>
    <t>-1757615980</t>
  </si>
  <si>
    <t>23,40     "naloženie ornice po odstránení</t>
  </si>
  <si>
    <t>0,80       "zemina pre spätný zásyp zvodného potrubia</t>
  </si>
  <si>
    <t>171101121.S</t>
  </si>
  <si>
    <t>Uloženie sypaniny do násypu  nesúdržných kamenistých hornín</t>
  </si>
  <si>
    <t>1740215041</t>
  </si>
  <si>
    <t>81,0    "násyp pod domček PZZ s hutnením, využitie sute ŠD z koľaj. lôžka  obj. SO 410.2</t>
  </si>
  <si>
    <t>1759458023</t>
  </si>
  <si>
    <t>23,40+259,60+14,40+11,20-0,80      "prebytočná zemina</t>
  </si>
  <si>
    <t>1623218034</t>
  </si>
  <si>
    <t>0,80     "spätný zásyp zvodného potrubia zeminou z výkopu</t>
  </si>
  <si>
    <t>7,80        "spätný zásyp šachiet kamenivom drveným fr. 8/32 mm</t>
  </si>
  <si>
    <t>583410002100.S</t>
  </si>
  <si>
    <t>Kamenivo drvené hrubé frakcia 8-32 mm</t>
  </si>
  <si>
    <t>359853276</t>
  </si>
  <si>
    <t>7,8*1,89 'Prepočítané koeficientom množstva</t>
  </si>
  <si>
    <t>-1637659497</t>
  </si>
  <si>
    <t>248,37        "zemná pláň</t>
  </si>
  <si>
    <t>233,95     "pláň železnič. spodku</t>
  </si>
  <si>
    <t>228,78      "pláň pod násyp pod domček PZZ</t>
  </si>
  <si>
    <t>211971121.S</t>
  </si>
  <si>
    <t>Zhotovenie opláštenia výplne z geotextílie, v ryhe alebo v záreze pri rozvinutej šírke oplášt. od 0 do 2, 5 m</t>
  </si>
  <si>
    <t>-209255755</t>
  </si>
  <si>
    <t>2,0*40,0</t>
  </si>
  <si>
    <t>-430231524</t>
  </si>
  <si>
    <t>80*1,02 'Prepočítané koeficientom množstva</t>
  </si>
  <si>
    <t>212752212.S</t>
  </si>
  <si>
    <t>Montáž trativodu z drenážnych rúr PVC, tunelového tvaru so štrkovým lôžkom v otvorenom výkope, SN 8, DN 150</t>
  </si>
  <si>
    <t>1937200026</t>
  </si>
  <si>
    <t>286120012220.S</t>
  </si>
  <si>
    <t>Rúra plnostenná drenážna tunelového tvaru DN 150, perforovaná</t>
  </si>
  <si>
    <t>-636041794</t>
  </si>
  <si>
    <t>236510571</t>
  </si>
  <si>
    <t>289971212.S</t>
  </si>
  <si>
    <t>Zhotovenie vrstvy z geotextílie na upravenom povrchu sklon do 1 : 5 , šírky nad 3 do 6 m</t>
  </si>
  <si>
    <t>-1608665951</t>
  </si>
  <si>
    <t>693110003740.S</t>
  </si>
  <si>
    <t>Geotextília polypropylénová netkaná 350 g/m2</t>
  </si>
  <si>
    <t>-374935692</t>
  </si>
  <si>
    <t>248,37*1,02 'Prepočítané koeficientom množstva</t>
  </si>
  <si>
    <t>289971443.S1</t>
  </si>
  <si>
    <t>Geomreža pre stabilizáciu podkladu, tuhá trojosá z polypropylénu, sklon do 1 : 5</t>
  </si>
  <si>
    <t>-917484452</t>
  </si>
  <si>
    <t>2*4,0*38,0</t>
  </si>
  <si>
    <t>451541113</t>
  </si>
  <si>
    <t>Lôžko pod potrubie, stoky a drobné objekty, v otvorenom výkope z lomového kameňa</t>
  </si>
  <si>
    <t>-382941527</t>
  </si>
  <si>
    <t>1,16      "výplň dna vsakovacej šachty hr. 500 mm</t>
  </si>
  <si>
    <t>451541121.S</t>
  </si>
  <si>
    <t>Lôžko pod potrubie, stoky a drobné objekty, v otvorenom výkope zo štrkodrvy 0-32 mm</t>
  </si>
  <si>
    <t>1257463319</t>
  </si>
  <si>
    <t>0,30    "lôžko pod šachtu hr. 150 mm</t>
  </si>
  <si>
    <t>451572111.S</t>
  </si>
  <si>
    <t>Lôžko pod potrubie, stoky a drobné objekty, v otvorenom výkope z kameniva drobného ťaženého 0-4 mm</t>
  </si>
  <si>
    <t>2063541079</t>
  </si>
  <si>
    <t>1,32       "pieskové lôžko pre trativod</t>
  </si>
  <si>
    <t>0,78+3,24        "pieskové lôžko pre zvodné potrubie + obsyp potrubia</t>
  </si>
  <si>
    <t>451573111.S</t>
  </si>
  <si>
    <t>Lôžko pod potrubie, stoky a drobné objekty, v otvorenom výkope z piesku a štrkopiesku do 63 mm</t>
  </si>
  <si>
    <t>-922605450</t>
  </si>
  <si>
    <t>0,69      "výplň dna vsakovacej šachty zo ŠP hr. 300 mm</t>
  </si>
  <si>
    <t>451573131.S</t>
  </si>
  <si>
    <t>Lôžko pod potrubie, stoky a drobné objekty, v otvorenom výkope z piesku a štrkopiesku 8-16 mm</t>
  </si>
  <si>
    <t>2027321236</t>
  </si>
  <si>
    <t>11,04      "výplň trativodu</t>
  </si>
  <si>
    <t>452311131.S</t>
  </si>
  <si>
    <t>Dosky, bloky, sedlá z betónu v otvorenom výkope tr. C 12/15</t>
  </si>
  <si>
    <t>-1453481390</t>
  </si>
  <si>
    <t>1,20    "betón. lôžko trativodu hr. 50 mm</t>
  </si>
  <si>
    <t>564802221.S</t>
  </si>
  <si>
    <t>Podkladné vrstvy pre koľaj novozriaďovanú s urovnaním hornej plochy zo štrkodrviny</t>
  </si>
  <si>
    <t>1490018480</t>
  </si>
  <si>
    <t>142,02         "koľaj. spodok ŠD fr. 0/63 hr. 350 mm</t>
  </si>
  <si>
    <t>Rúrové vedenie</t>
  </si>
  <si>
    <t>871354266.S</t>
  </si>
  <si>
    <t>Potrubie kanalizačné hladké plnostenné PP SN 16 DN 200</t>
  </si>
  <si>
    <t>-443193393</t>
  </si>
  <si>
    <t>5,40     "zvodné potrubie DN 200</t>
  </si>
  <si>
    <t>894422056.S</t>
  </si>
  <si>
    <t>Osadenie betónových prefabrikovaných dielcov rovných skruží pre šachty DN 1200</t>
  </si>
  <si>
    <t>594381571</t>
  </si>
  <si>
    <t>6,0     "dielce pre vsakovaciu šachtu</t>
  </si>
  <si>
    <t>592240013740.S</t>
  </si>
  <si>
    <t>Skruž betónová TZS pre kanalizačnú šachtu DN 1200, výška 250 mm, hr. steny 135 mm</t>
  </si>
  <si>
    <t>-1024649930</t>
  </si>
  <si>
    <t>894422156.S</t>
  </si>
  <si>
    <t>Osadenie betónových prefabrikovaných dielcov zákrytových a prechodových dosiek pre šachty DN 1200</t>
  </si>
  <si>
    <t>1535986605</t>
  </si>
  <si>
    <t>592240014030.S</t>
  </si>
  <si>
    <t>Doska zákrytová betónová TZD pre kanalizačnú šachtu DN 1200 s otvorom D 625 mm, výška 200 mm, hr. steny 135 mm, trieda zaťaženia B125</t>
  </si>
  <si>
    <t>2045160662</t>
  </si>
  <si>
    <t>894810003.S</t>
  </si>
  <si>
    <t>Montáž PP revíznej kanalizačnej šachty priemeru 425 mm do výšky šachty 2 m s roznášacím prstencom a poklopom</t>
  </si>
  <si>
    <t>972351609</t>
  </si>
  <si>
    <t>1,0          "vrcholová šachta</t>
  </si>
  <si>
    <t>286610032100.S</t>
  </si>
  <si>
    <t>Šachtové dno prietočné DN 110x0°, ku kanalizačnej revíznej šachte 425 mm, PP</t>
  </si>
  <si>
    <t>1806371452</t>
  </si>
  <si>
    <t>286610044600.S</t>
  </si>
  <si>
    <t>Vlnovcová šachtová rúra kanalizačná 425 mm, dĺžka 2 m, PP</t>
  </si>
  <si>
    <t>870944693</t>
  </si>
  <si>
    <t>286610044900.S</t>
  </si>
  <si>
    <t>Teleskopická rúra s tesnením, ku kanalizačnej revíznej šachte 425 mm, dĺžka 375 mm, PVC-U</t>
  </si>
  <si>
    <t>-208043380</t>
  </si>
  <si>
    <t>286710035800.S</t>
  </si>
  <si>
    <t>Gumové tesnenie šachtovej rúry 425 mm ku kanalizačnej revíznej šachte 425 mm</t>
  </si>
  <si>
    <t>-372917182</t>
  </si>
  <si>
    <t>552410001300.S</t>
  </si>
  <si>
    <t>Poklop liatinový štvorcový na teleskopickú rúru DN 425, tr. zaťaženia B125</t>
  </si>
  <si>
    <t>-1938560337</t>
  </si>
  <si>
    <t>894810012.S1</t>
  </si>
  <si>
    <t>Montáž PP revíznej kanalizačnej šachty, priemeru 800 mm, výška šachty 2 m, s roznášacím prstencom a poklopom</t>
  </si>
  <si>
    <t>2034384607</t>
  </si>
  <si>
    <t>1,0       "šachta koncová</t>
  </si>
  <si>
    <t>286610046100.S1</t>
  </si>
  <si>
    <t>Prechodový kónus 600/800 mm ku kanalizačnej revíznej šachte 800 mm, PP</t>
  </si>
  <si>
    <t>1736468387</t>
  </si>
  <si>
    <t>286610047200.S1</t>
  </si>
  <si>
    <t>Rebrík s 6 nášľapnými stupňami, dĺ. do 2 m, ku kanalizačnej revíznej šachte 800 mm, sklolaminát</t>
  </si>
  <si>
    <t>841643399</t>
  </si>
  <si>
    <t>286610047300.S1</t>
  </si>
  <si>
    <t>Set príslušenstva k rebríku (obruč + 2 úchyty) ku kanalizačnej revíznej šachte 800 mm</t>
  </si>
  <si>
    <t>811995136</t>
  </si>
  <si>
    <t>286710036000.S1</t>
  </si>
  <si>
    <t>Gumové tesnenie šachtovej rúry 1000 mm ku kanalizačnej revíznej šachte 800 mm</t>
  </si>
  <si>
    <t>-1256006860</t>
  </si>
  <si>
    <t>592240009400.S</t>
  </si>
  <si>
    <t>Betónový roznášací prstenec pre revízne šachty DN 600 až 1000</t>
  </si>
  <si>
    <t>1758275919</t>
  </si>
  <si>
    <t>-1456488532</t>
  </si>
  <si>
    <t>-810871775</t>
  </si>
  <si>
    <t>899721132.S</t>
  </si>
  <si>
    <t>Označenie kanalizačného potrubia hnedou výstražnou fóliou</t>
  </si>
  <si>
    <t>-100343879</t>
  </si>
  <si>
    <t>5,1        "pre zvodné potrubie</t>
  </si>
  <si>
    <t>998241011.S</t>
  </si>
  <si>
    <t>Presun hmôt pre železničný spodok (824-1) akéhokoľvek rozsahu, so sklonom trate do 8 promile</t>
  </si>
  <si>
    <t>-1106634972</t>
  </si>
  <si>
    <t>SO 410 - Barca- Čaňa, Železničný zvršok</t>
  </si>
  <si>
    <t>1397126644</t>
  </si>
  <si>
    <t>39,0*6,0          "pláň koľaj. lôžka</t>
  </si>
  <si>
    <t>-56051738</t>
  </si>
  <si>
    <t>511532111.S</t>
  </si>
  <si>
    <t>Koľajové lôžko so zhutnením z kameniva hrubého drveného</t>
  </si>
  <si>
    <t>-619805504</t>
  </si>
  <si>
    <t>99,20         "doplnenie (doštrkovanie) KL,  ŠD fr. 32/63 mm</t>
  </si>
  <si>
    <t>106,50     "nové KL,  ŠD fr. 32/63 mm hr. 350 mm</t>
  </si>
  <si>
    <t>512502121.S</t>
  </si>
  <si>
    <t>Odstránenie koľajového lôžka z kameniva po rozob. koľaje alebo koľajového rozvetvenia,  -1,80800t</t>
  </si>
  <si>
    <t>696084401</t>
  </si>
  <si>
    <t>81,90      "materiál KL bude využitý ako podkl. vrstva zo ŠD pod domček PZZ, v obj. SO   401.1</t>
  </si>
  <si>
    <t>521357144.S</t>
  </si>
  <si>
    <t>Zhotov. koľaje styk. z koľajníc tvaru S 49 na podvaloch bet. vystr., bez podkladníc pružná zvierka, rozd. podvalov u</t>
  </si>
  <si>
    <t>-549907666</t>
  </si>
  <si>
    <t>134910000400.S</t>
  </si>
  <si>
    <t>Koľajnica 49 E1, akosť ocele R 260</t>
  </si>
  <si>
    <t>-1325260160</t>
  </si>
  <si>
    <t>592110002820.S</t>
  </si>
  <si>
    <t>Betónový podval SB-8P vystrojený, lxšxv 2420x284x200 mm na pružné upevnenie Skl 24, na koľajnicu S 49 s KTL úpravou</t>
  </si>
  <si>
    <t>1821359650</t>
  </si>
  <si>
    <t>525040012.S</t>
  </si>
  <si>
    <t>Vybratie koľajových polí na betónových podvaloch,  -0,60400t</t>
  </si>
  <si>
    <t>-898289271</t>
  </si>
  <si>
    <t>543141111.S</t>
  </si>
  <si>
    <t>Vyrovnanie koľaje na podvaloch z betónu, bez doplnenia koľajového lôžka</t>
  </si>
  <si>
    <t>1816986632</t>
  </si>
  <si>
    <t>548912221.S</t>
  </si>
  <si>
    <t>Stykové zvarenie koľajníc akejkoľvek akosti ocele odtavením priebežné v koľaji, koľajnica tvaru S 49</t>
  </si>
  <si>
    <t>-2118938184</t>
  </si>
  <si>
    <t>548930011.S</t>
  </si>
  <si>
    <t>Rezanie koľajnice všetkých sústav pílou</t>
  </si>
  <si>
    <t>1983662523</t>
  </si>
  <si>
    <t>549191111.S</t>
  </si>
  <si>
    <t>Smerové a výškové vyrovnanie s následným dynamickým stabilizovaním štrk. lôžka  koľaje alebo koľaj. rozvetvenia</t>
  </si>
  <si>
    <t>-174463396</t>
  </si>
  <si>
    <t>39,0*4      "podbitie 3x + 1x po konsolidácii po 3 mesiacoch</t>
  </si>
  <si>
    <t>1080358528</t>
  </si>
  <si>
    <t>(3,7+5,3)*8,5            "časť MK  v správe ŽSR</t>
  </si>
  <si>
    <t>1851754476</t>
  </si>
  <si>
    <t>(3,7+5,3)*1,50         "časť chodníka v správe ŽSR</t>
  </si>
  <si>
    <t>-1973935471</t>
  </si>
  <si>
    <t>(3,7+5,3)*3,0       "časť cyklochodníka v správe ŽSR</t>
  </si>
  <si>
    <t>-204298170</t>
  </si>
  <si>
    <t>279431465</t>
  </si>
  <si>
    <t>689820029</t>
  </si>
  <si>
    <t>27,0+13,50</t>
  </si>
  <si>
    <t>-273205373</t>
  </si>
  <si>
    <t>76,5*2 +27,0</t>
  </si>
  <si>
    <t>1134812921</t>
  </si>
  <si>
    <t>-1747942121</t>
  </si>
  <si>
    <t>-838074254</t>
  </si>
  <si>
    <t>357728744</t>
  </si>
  <si>
    <t>1073291626</t>
  </si>
  <si>
    <t>916362114</t>
  </si>
  <si>
    <t>Osadenie cestného obrubníka betónového stojatého do lôžka z betónu prostého tr. C 25/30 s bočnou oporou</t>
  </si>
  <si>
    <t>1181866594</t>
  </si>
  <si>
    <t>(3,7+5,3)  *2      "časť MK v správe ŽSR</t>
  </si>
  <si>
    <t>592170000900.S</t>
  </si>
  <si>
    <t>Obrubník cestný bez skosenia rovný, lxšxv 1000x150x260 mm</t>
  </si>
  <si>
    <t>2054596075</t>
  </si>
  <si>
    <t>18*1,01 'Prepočítané koeficientom množstva</t>
  </si>
  <si>
    <t>916561113</t>
  </si>
  <si>
    <t>Osadenie záhonového alebo parkového obrubníka betón., do lôžka z bet. pros. tr. C 25/30 s bočnou oporou</t>
  </si>
  <si>
    <t>-255353542</t>
  </si>
  <si>
    <t>(3,7+5,3)  *2      "časť cyklochodníka v správe ŽSR</t>
  </si>
  <si>
    <t>(3,7+5,3)  *2      "časť chodníka v správe ŽSR</t>
  </si>
  <si>
    <t>592170003500.S</t>
  </si>
  <si>
    <t>Obrubník rovný, lxšxv 1000x100x200 mm, prírodný</t>
  </si>
  <si>
    <t>2000669060</t>
  </si>
  <si>
    <t>36*1,01 'Prepočítané koeficientom množstva</t>
  </si>
  <si>
    <t>979091111.S</t>
  </si>
  <si>
    <t>Vodorovné premiestnenie vybúraných hmôt alebo konštrukcií na vzdialenosť do 7000 m</t>
  </si>
  <si>
    <t>-321508770</t>
  </si>
  <si>
    <t>39,0*0,604             "koľajový rošt  na skládku správcu</t>
  </si>
  <si>
    <t>979094111.S</t>
  </si>
  <si>
    <t>Nakladanie alebo prekladanie vybúraných hmôt alebo konštrukcií</t>
  </si>
  <si>
    <t>337698478</t>
  </si>
  <si>
    <t>998242011.S</t>
  </si>
  <si>
    <t>Presun hmôt pre železničný zvršok akéhokoľvek rozsahu a sklonu do 8 promile</t>
  </si>
  <si>
    <t>306622107</t>
  </si>
  <si>
    <t>SO 410.2 - Barca- Čaňa, Železničné priecestie km 362,792 184</t>
  </si>
  <si>
    <t>-373418876</t>
  </si>
  <si>
    <t>3,60*18,0</t>
  </si>
  <si>
    <t>273362021.S</t>
  </si>
  <si>
    <t>Výstuž základových dosiek zo zvár. sietí KARI</t>
  </si>
  <si>
    <t>-970781320</t>
  </si>
  <si>
    <t>274321117.S</t>
  </si>
  <si>
    <t>Základové pásy, prahy, vence mostných konštrukcií z betónu železového tr. C 25/30</t>
  </si>
  <si>
    <t>-633330335</t>
  </si>
  <si>
    <t>18,0*0,45*0,1*2+0,08                 "podkladový betón hr. 100 mm</t>
  </si>
  <si>
    <t>274321118.S</t>
  </si>
  <si>
    <t>Základové pásy, prahy, vence mostných konštrukcií z betónu železového tr. C 30/37</t>
  </si>
  <si>
    <t>-2117764541</t>
  </si>
  <si>
    <t xml:space="preserve">0,45*0,3*18,0*2 +0,04      "betónový základ   0,45 x 0,30  </t>
  </si>
  <si>
    <t>274354111.S</t>
  </si>
  <si>
    <t>Debnenie základových pásov mostných konštrukcií - zhotovenie</t>
  </si>
  <si>
    <t>-1123885943</t>
  </si>
  <si>
    <t>0,45*18,0*2*2        "betón. pásy a podkl. betón</t>
  </si>
  <si>
    <t>274354211.S</t>
  </si>
  <si>
    <t>Debnenie základových pásov mostných konštrukcií - odstránenie</t>
  </si>
  <si>
    <t>-48565389</t>
  </si>
  <si>
    <t>-1586266006</t>
  </si>
  <si>
    <t>18,0*2      "pružná zálievka priecest.konštrukcie</t>
  </si>
  <si>
    <t>921151111.S1</t>
  </si>
  <si>
    <t>Prejazdy cestné cez 1 železn. koľaj gumové s poistkami proti posunu - vonk.panel  (STRAIL)</t>
  </si>
  <si>
    <t>1460972494</t>
  </si>
  <si>
    <t>18,0*2</t>
  </si>
  <si>
    <t>921151111.S2</t>
  </si>
  <si>
    <t>Prejazdy cestné cez 1 železn. koľaj gumové s poistkami proti posunu - vnút. panel (STRAIL)</t>
  </si>
  <si>
    <t>-385348110</t>
  </si>
  <si>
    <t>921151131.S3</t>
  </si>
  <si>
    <t>Prejazdy cestné cez 1 železn. koľaj gumové so závernou stienkou, velo STRAIL</t>
  </si>
  <si>
    <t>1647013042</t>
  </si>
  <si>
    <t>0,6*12</t>
  </si>
  <si>
    <t>-1917498230</t>
  </si>
  <si>
    <t>SO 433 - TIOP Valaliky- ŽSR, Protihlukové steny- Búracie práce</t>
  </si>
  <si>
    <t>122201101.S</t>
  </si>
  <si>
    <t>Odkopávka a prekopávka nezapažená v hornine 3, do 100 m3</t>
  </si>
  <si>
    <t>-1762714726</t>
  </si>
  <si>
    <t>2,055*11     "odkop zeminy pri päte stĺpa HEB na hĺbku cca 1,50 m</t>
  </si>
  <si>
    <t>-772077492</t>
  </si>
  <si>
    <t>22,605     "spätný zásyp vykopanou zeminou</t>
  </si>
  <si>
    <t>319101339</t>
  </si>
  <si>
    <t>Demontáž dielcov PHS, kotvené do oceľových profilov, hrúbky 120 mm</t>
  </si>
  <si>
    <t>-713318797</t>
  </si>
  <si>
    <t>(25,0+30,0)*4,5    "dielce PHS výšky 4,5 m, celková vybúraná dĺžka  55,0 m</t>
  </si>
  <si>
    <t>319102229</t>
  </si>
  <si>
    <t>Demontáž stĺpika protihlukovej steny oceľový profil HEA (HEB) zakladaný do pilot výšky nad 3 m</t>
  </si>
  <si>
    <t>-1196473474</t>
  </si>
  <si>
    <t>11,0*6,0     "HEB 200 dl.6,0 m, 11 ks odstránených stĺpikov</t>
  </si>
  <si>
    <t>11,0*3,70   "1/2 HEB 280 dl.3,70 m, 11 ks odstránených stlpikov</t>
  </si>
  <si>
    <t>319102319</t>
  </si>
  <si>
    <t>Demontáž dielcov soklových, protihlukovej steny do oceľ. profilov, šírky nad 4 do 6 m výšky do 1 m</t>
  </si>
  <si>
    <t>2116072833</t>
  </si>
  <si>
    <t>(25,0+30,0)*1,5    "dielce PHS výšky 1,5 m (3*0,5m), celková vybúraná dĺžka  55,0 m</t>
  </si>
  <si>
    <t>961054199.S</t>
  </si>
  <si>
    <t>Odbúranie vrchnej znehodnotenej časti výplne betónových pilót s vytiahnutím pažnice, z betónu železového,  -2,40000t</t>
  </si>
  <si>
    <t>829784103</t>
  </si>
  <si>
    <t>3,14*0,35*0,35*0,7*11      "vybúranie hlaby piloty v dl.0,70 m priem .700 mm, 11 ks</t>
  </si>
  <si>
    <t>96607988</t>
  </si>
  <si>
    <t>Odstránenie prírubovej dosky HEB stĺpov</t>
  </si>
  <si>
    <t>-602153374</t>
  </si>
  <si>
    <t>-1543302708</t>
  </si>
  <si>
    <t>7,109     "vybúraný betón pilót na dl. 0,70 m</t>
  </si>
  <si>
    <t>-350816992</t>
  </si>
  <si>
    <t>7,109*14     "odvoz na skládku do 15 km</t>
  </si>
  <si>
    <t>979084216.S</t>
  </si>
  <si>
    <t>Vodorovná doprava vybúraných hmôt po suchu bez naloženia, ale so zložením na vzdialenosť do 5 km</t>
  </si>
  <si>
    <t>-412802933</t>
  </si>
  <si>
    <t>979084219.S</t>
  </si>
  <si>
    <t>Príplatok k cene za každých ďalších aj začatých 5 km nad 5 km</t>
  </si>
  <si>
    <t>315764243</t>
  </si>
  <si>
    <t>75,127 *2       "odvoz na skládku vybúr. hmôt do 15 km</t>
  </si>
  <si>
    <t>-1389927480</t>
  </si>
  <si>
    <t>979087213.S</t>
  </si>
  <si>
    <t>Nakladanie na dopravné prostriedky pre vodorovnú dopravu vybúraných hmôt</t>
  </si>
  <si>
    <t>307614479</t>
  </si>
  <si>
    <t>979089012.S</t>
  </si>
  <si>
    <t>Poplatok za skládku - betón, tehly, dlaždice, obkladačky a keramika  (17 01), ostatné</t>
  </si>
  <si>
    <t>-435645042</t>
  </si>
  <si>
    <t>7,109         "železobetón pilót</t>
  </si>
  <si>
    <t>SO 442 - Barca-Čaňa, prípojka NN pre PZZ v žkm 362,792 184</t>
  </si>
  <si>
    <t xml:space="preserve">      D1 - DOZBROJENIE TS / ANG / pole 2</t>
  </si>
  <si>
    <t xml:space="preserve">      D2 - ELEKTROINŠTALAČNÝ MATERIÁL</t>
  </si>
  <si>
    <t xml:space="preserve">      D3 - KÁBLE</t>
  </si>
  <si>
    <t xml:space="preserve">    46-M - Zemné práce vykonávané pri externých montážnych prácach</t>
  </si>
  <si>
    <t>D5 - OSTATNÉ</t>
  </si>
  <si>
    <t>D6 - VÝCHODISKOVÁ PREHLIADKA</t>
  </si>
  <si>
    <t>D1</t>
  </si>
  <si>
    <t>DOZBROJENIE TS / ANG / pole 2</t>
  </si>
  <si>
    <t>Pol1</t>
  </si>
  <si>
    <t>Istič 3P/B/32A</t>
  </si>
  <si>
    <t>1777175939</t>
  </si>
  <si>
    <t>D2</t>
  </si>
  <si>
    <t>ELEKTROINŠTALAČNÝ MATERIÁL</t>
  </si>
  <si>
    <t>Pol2</t>
  </si>
  <si>
    <t>Pilierová skriňa RP3, komplet vyzbrojená</t>
  </si>
  <si>
    <t>1116872896</t>
  </si>
  <si>
    <t>Pol3</t>
  </si>
  <si>
    <t>Chránička DN63, korugovaná</t>
  </si>
  <si>
    <t>-1408587105</t>
  </si>
  <si>
    <t>Pol4</t>
  </si>
  <si>
    <t>Chránička HDPE 110</t>
  </si>
  <si>
    <t>2073269614</t>
  </si>
  <si>
    <t>Pol5</t>
  </si>
  <si>
    <t>Káblová koncovka EPKT-0031</t>
  </si>
  <si>
    <t>-1836215319</t>
  </si>
  <si>
    <t>Pol6</t>
  </si>
  <si>
    <t>Zemniaca pásovina FeZn 30x4</t>
  </si>
  <si>
    <t>-964713760</t>
  </si>
  <si>
    <t>Pol7</t>
  </si>
  <si>
    <t>Zemniaca svorka SR03 (SR 02)</t>
  </si>
  <si>
    <t>1439407422</t>
  </si>
  <si>
    <t>KÁBLE</t>
  </si>
  <si>
    <t>Pol8</t>
  </si>
  <si>
    <t>Kábel NAYY-J 4x70</t>
  </si>
  <si>
    <t>1995479193</t>
  </si>
  <si>
    <t>Zemné práce vykonávané pri externých montážnych prácach</t>
  </si>
  <si>
    <t>Pol10</t>
  </si>
  <si>
    <t>Štartovacia a koncová jama pre riadený pretlak 2x2x1m</t>
  </si>
  <si>
    <t>-569619944</t>
  </si>
  <si>
    <t>Pol11</t>
  </si>
  <si>
    <t>Pretlak pod komunikáciou, komplet</t>
  </si>
  <si>
    <t>1487548287</t>
  </si>
  <si>
    <t>Pol9</t>
  </si>
  <si>
    <t>Výkop káblovej ryhy 0,35x0,8m vo voľnom teréne vrátane zriadenia káblového lôžka 2x10cm, výstražnej fólie a spätného zásypu</t>
  </si>
  <si>
    <t>1027711535</t>
  </si>
  <si>
    <t>D5</t>
  </si>
  <si>
    <t>OSTATNÉ</t>
  </si>
  <si>
    <t>Pol13</t>
  </si>
  <si>
    <t>Ostatný nevyšpecifikovaný materiál a práce</t>
  </si>
  <si>
    <t>493502087</t>
  </si>
  <si>
    <t>D6</t>
  </si>
  <si>
    <t>VÝCHODISKOVÁ PREHLIADKA</t>
  </si>
  <si>
    <t>Pol12</t>
  </si>
  <si>
    <t>Skúška elektrického zariadenia vrátane východiskovej správy</t>
  </si>
  <si>
    <t>kmpl</t>
  </si>
  <si>
    <t>-1209941105</t>
  </si>
  <si>
    <t>SO 659.1 - Verejné osvetlenie cyklochodníka - kataster Valaliky a NN prípojky - Úprava a rozšírenie</t>
  </si>
  <si>
    <t xml:space="preserve">    20-M - Energetik</t>
  </si>
  <si>
    <t xml:space="preserve">    D3 - SVIETIDLÁ</t>
  </si>
  <si>
    <t>20-M</t>
  </si>
  <si>
    <t>Energetik</t>
  </si>
  <si>
    <t>Stožiar oceľový pozink. nadz. výšky 5m, votknutý STK 60/50/3K12</t>
  </si>
  <si>
    <t>1585175494</t>
  </si>
  <si>
    <t>Pol14</t>
  </si>
  <si>
    <t>Stožiar pre prechody pre chodcov oceľový pozink. nadz. výšky 6m, votknutý</t>
  </si>
  <si>
    <t>-1762174227</t>
  </si>
  <si>
    <t>Pol15</t>
  </si>
  <si>
    <t>Výložník L=2m pre stožiar pre priechody</t>
  </si>
  <si>
    <t>1614667478</t>
  </si>
  <si>
    <t>Pol16</t>
  </si>
  <si>
    <t>Stožiarová svorkovnica, tr. ochr. II, vrátane poistky 10A</t>
  </si>
  <si>
    <t>1805103299</t>
  </si>
  <si>
    <t>1950897263</t>
  </si>
  <si>
    <t>Pol17</t>
  </si>
  <si>
    <t>Uzemňovací drôt FeZn Ø10</t>
  </si>
  <si>
    <t>1655295527</t>
  </si>
  <si>
    <t>Pol18</t>
  </si>
  <si>
    <t>SP1 - Svorka pripojovacia</t>
  </si>
  <si>
    <t>1785729404</t>
  </si>
  <si>
    <t>Pol19</t>
  </si>
  <si>
    <t>SR 03 - Svorka uzemňovacia</t>
  </si>
  <si>
    <t>1192176083</t>
  </si>
  <si>
    <t>Pol28</t>
  </si>
  <si>
    <t>Kábel CYKY-J 4x16</t>
  </si>
  <si>
    <t>-2025595291</t>
  </si>
  <si>
    <t>Pol29</t>
  </si>
  <si>
    <t>Kábel CYKY-O 2x1,5</t>
  </si>
  <si>
    <t>353963427</t>
  </si>
  <si>
    <t>SVIETIDLÁ</t>
  </si>
  <si>
    <t>Pol26</t>
  </si>
  <si>
    <t>Svietidlo LED, min. 4000lm, max. 30W, 145lm/W, DM10, 2700K, CLO, IP66/IK10, diaľkové riadenie a monitoring, trieda izolácie II, Životnosť L94B10=100000h, Vyhlásenie CE, Certifikát ENEC+, vrátane prepäťovej ochrany</t>
  </si>
  <si>
    <t>2105760957</t>
  </si>
  <si>
    <t>Pol27</t>
  </si>
  <si>
    <t>LED svietidlo pre priechody s asymetrickou optikou (Ľ, P), 5700K, 74W, 11838lm, IP66/IK09, TR II</t>
  </si>
  <si>
    <t>-1361165883</t>
  </si>
  <si>
    <t>Pol20</t>
  </si>
  <si>
    <t>Základy osvetľovacích stožiarov (0,5*0,5*1,5)</t>
  </si>
  <si>
    <t>193494054</t>
  </si>
  <si>
    <t>Pol21</t>
  </si>
  <si>
    <t>Betón pre základy (0,38*5)</t>
  </si>
  <si>
    <t>1491448197</t>
  </si>
  <si>
    <t>Pol22</t>
  </si>
  <si>
    <t>Pretlak chráničky HDPEf110 pod koľajou resp. kanálom</t>
  </si>
  <si>
    <t>1958916645</t>
  </si>
  <si>
    <t>Pol23</t>
  </si>
  <si>
    <t>Káblový podchod pod komunikáciou HDPEf110 vrátane obetónovania</t>
  </si>
  <si>
    <t>-1216966848</t>
  </si>
  <si>
    <t>Pol24</t>
  </si>
  <si>
    <t>Výkop káblovej ryhy 0,35x0,8m vo voľnom teréne, komplet</t>
  </si>
  <si>
    <t>-523629693</t>
  </si>
  <si>
    <t>Pol25</t>
  </si>
  <si>
    <t>Štartovacia a koncová jama pre riadený pretlak 2x2x1m</t>
  </si>
  <si>
    <t>399230496</t>
  </si>
  <si>
    <t>Pol30</t>
  </si>
  <si>
    <t>Webové rozhranie diaľkového riadenia a monitoringu svietidiel vrátane licencie – rozšírenie o 5 stĺpov</t>
  </si>
  <si>
    <t>1202237494</t>
  </si>
  <si>
    <t>Pol31</t>
  </si>
  <si>
    <t>-2041023928</t>
  </si>
  <si>
    <t>2029749244</t>
  </si>
  <si>
    <t>D3 - Dopravné značenie MK Valaliky - Nové Koščany</t>
  </si>
  <si>
    <t>914001111.S</t>
  </si>
  <si>
    <t>Osadenie a montáž cestnej zvislej dopravnej značky na stĺpik, stĺp, konzolu alebo objekt</t>
  </si>
  <si>
    <t>-1901000846</t>
  </si>
  <si>
    <t>404410002245</t>
  </si>
  <si>
    <t>Výstražná značka priecestná ZDZ 151 "Priecestie", Zn lisovaná, V2-900 mm, RA2, P3, E2, SP1</t>
  </si>
  <si>
    <t>-121753021</t>
  </si>
  <si>
    <t>404410002430</t>
  </si>
  <si>
    <t>Výstražná značka priecestná ZDZ 152-15 "Návesť pred priecestím (3-pruhová, so vzdialenosťou.....m, umiestnenie vpravo)", Zn lisovaná, V2-1000 x 300 mm, RA3, P3, E2, SP1</t>
  </si>
  <si>
    <t>142302730</t>
  </si>
  <si>
    <t>404410002460</t>
  </si>
  <si>
    <t>Výstražná značka priecestná ZDZ 152-25 "Návesť pred priecestím (3-pruhová, so vzdialenosťou.....m, umiestnenie vľavo)", Zn lisovaná, V2-1000 x 300 mm, RA3, P3, E2, SP1</t>
  </si>
  <si>
    <t>1737615049</t>
  </si>
  <si>
    <t>404410002435</t>
  </si>
  <si>
    <t>Výstražná značka priecestná ZDZ 152-16 "Návesť pred priecestím (2-pruhová, so vzdialenosťou.....m, umiestnenie vpravo)", Zn lisovaná, V2-1000 x 300 mm, RA3, P3, E2, SP1</t>
  </si>
  <si>
    <t>329026083</t>
  </si>
  <si>
    <t>404410002465</t>
  </si>
  <si>
    <t>Výstražná značka priecestná ZDZ 152-26 "Návesť pred priecestím (2-pruhová, so vzdialenosťou.....m, umiestnenie vľavo)", Zn lisovaná, V2-1000 x 300 mm, RA3, P3, E2, SP1</t>
  </si>
  <si>
    <t>-800624346</t>
  </si>
  <si>
    <t>404410002440</t>
  </si>
  <si>
    <t>Výstražná značka priecestná ZDZ 152-17 "Návesť pred priecestím (1-pruhová, so vzdialenosťou.....m, umiestnenie vpravo)", Zn lisovaná, V2-1000 x 300 mm, RA3, P3, E2, SP1</t>
  </si>
  <si>
    <t>849357894</t>
  </si>
  <si>
    <t>404410002470</t>
  </si>
  <si>
    <t>Výstražná značka priecestná ZDZ 152-27 "Návesť pred priecestím (1-pruhová, so vzdialenosťou.....m, umiestnenie vľavo)", Zn lisovaná, V2-1000 x 300 mm, RA3, P3, E2, SP1</t>
  </si>
  <si>
    <t>-217762391</t>
  </si>
  <si>
    <t>404410002515</t>
  </si>
  <si>
    <t>Výstražná značka priecestná ZDZ 153-53 "Výstražný kríž (nad vozovkou, elektrifikovaná trať), Zn lisovaná, V2-1350x180 mm 2ks, RA3,</t>
  </si>
  <si>
    <t>1302188394</t>
  </si>
  <si>
    <t>404410175706</t>
  </si>
  <si>
    <t>Návesť ZDZ 325-10 "Priechod pre chodcov (informačná značka,umiestnenie vpravo)", Zn lisovaná, V2-750x750 mm, RA1, P3, E2, SP1</t>
  </si>
  <si>
    <t>-461507450</t>
  </si>
  <si>
    <t>404410175600</t>
  </si>
  <si>
    <t>Návesť ZDZ 326-10 "Priechod pre cyklistov (umiestnenie vpravo)", Zn lisovaná, V1-420x420 mm, RA1, P3, E2, SP1</t>
  </si>
  <si>
    <t>800232101</t>
  </si>
  <si>
    <t>404410034853</t>
  </si>
  <si>
    <t>Regulačná značka ZDZ 223-30 "Oddelená cestička pre chodcov a cyklistov (cyklisti vľavo)", Zn lisovaná, V2 - kruh 600 mm, RA2, P3, E2, SP1</t>
  </si>
  <si>
    <t>-1681853711</t>
  </si>
  <si>
    <t>404490008400.S</t>
  </si>
  <si>
    <t>Stĺpik Zn, d 60 mm/1 bm, pre dopravné značky</t>
  </si>
  <si>
    <t>-695868676</t>
  </si>
  <si>
    <t>22,0*3     "22 ks stlpikov dl. 3,0m</t>
  </si>
  <si>
    <t>404440000100.S</t>
  </si>
  <si>
    <t>Úchyt na stĺpik, d 60 mm, križový, Zn</t>
  </si>
  <si>
    <t>230424712</t>
  </si>
  <si>
    <t>2*24        "2 úchyty/ značku</t>
  </si>
  <si>
    <t>404490008600.S</t>
  </si>
  <si>
    <t>Krytka stĺpika, d 60 mm, plastová</t>
  </si>
  <si>
    <t>-1904468238</t>
  </si>
  <si>
    <t>915716122.S</t>
  </si>
  <si>
    <t>Vodorovné dopravné značenie striekané farbou čiar tenkých súvislých, farba biela retroreflexná šírky 120 mm</t>
  </si>
  <si>
    <t>998205812</t>
  </si>
  <si>
    <t>121,0*3     "stredová a okrajová čiara MK</t>
  </si>
  <si>
    <t>2*4,25*2    "priecestná čiara</t>
  </si>
  <si>
    <t>2*8,5    "miesto na prechádzanie</t>
  </si>
  <si>
    <t>58,40      "stredová čiara cyklochodník</t>
  </si>
  <si>
    <t>915721222.S</t>
  </si>
  <si>
    <t>Vodorovné dopravné značenie striekané farbou prechodov pre chodcov, šípky, symboly a pod., žltá retroreflexná</t>
  </si>
  <si>
    <t>-592169509</t>
  </si>
  <si>
    <t>0,05*1,0*4        "smerová šípka</t>
  </si>
  <si>
    <t>0,6*1,25*4     "šípka cyklistická</t>
  </si>
  <si>
    <t>0,8*0,9*4     "cyklist. piktogram</t>
  </si>
  <si>
    <t>(3*2+3*3+3*4)*2    "zelené podfarbenie</t>
  </si>
  <si>
    <t>915791111.S</t>
  </si>
  <si>
    <t>Predznačenie pre značenie striekané farbou z náterových hmôt deliace čiary, vodiace prúžky</t>
  </si>
  <si>
    <t>453876310</t>
  </si>
  <si>
    <t>915791112.S</t>
  </si>
  <si>
    <t>Predznačenie pre vodorovné značenie striekané farbou alebo vykonávané z náterových hmôt</t>
  </si>
  <si>
    <t>-1677742005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</si>
</sst>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#,##0.00000"/>
    <numFmt numFmtId="166" formatCode="#,##0.00%"/>
    <numFmt numFmtId="167" formatCode="#,##0.000"/>
    <numFmt numFmtId="168" formatCode="#,##0.00\ &quot;€&quot;"/>
  </numFmts>
  <fonts count="77">
    <font>
      <sz val="8"/>
      <name val="Arial CE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sz val="11"/>
      <color theme="10"/>
      <name val="Calibri"/>
    </font>
    <font>
      <sz val="11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"/>
      <family val="2"/>
      <charset val="238"/>
    </font>
    <font>
      <b/>
      <sz val="14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MS Sans Serif"/>
      <charset val="1"/>
    </font>
    <font>
      <sz val="12"/>
      <name val="Arial CE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name val="Arial CE"/>
      <family val="2"/>
    </font>
    <font>
      <u/>
      <sz val="11"/>
      <color theme="10"/>
      <name val="Calibri"/>
      <scheme val="minor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0" tint="-0.34998626667073579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theme="0" tint="-0.34998626667073579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i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Arial CE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BEAB0"/>
        <bgColor indexed="64"/>
      </patternFill>
    </fill>
    <fill>
      <patternFill patternType="solid">
        <fgColor rgb="FFFFFF99"/>
        <bgColor indexed="64"/>
      </patternFill>
    </fill>
  </fills>
  <borders count="6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thin">
        <color auto="1"/>
      </right>
      <top style="double">
        <color auto="1"/>
      </top>
      <bottom style="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39" fillId="0" borderId="0"/>
    <xf numFmtId="0" fontId="41" fillId="0" borderId="0"/>
    <xf numFmtId="0" fontId="51" fillId="0" borderId="0" applyAlignment="0">
      <alignment vertical="top"/>
      <protection locked="0"/>
    </xf>
    <xf numFmtId="0" fontId="53" fillId="0" borderId="0"/>
    <xf numFmtId="0" fontId="58" fillId="0" borderId="0"/>
    <xf numFmtId="0" fontId="59" fillId="0" borderId="0" applyNumberFormat="0" applyFill="0" applyBorder="0" applyAlignment="0" applyProtection="0"/>
    <xf numFmtId="0" fontId="70" fillId="0" borderId="0"/>
    <xf numFmtId="0" fontId="41" fillId="0" borderId="0"/>
    <xf numFmtId="0" fontId="71" fillId="0" borderId="0"/>
    <xf numFmtId="0" fontId="41" fillId="0" borderId="0"/>
  </cellStyleXfs>
  <cellXfs count="4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5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5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5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6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3" fillId="0" borderId="0" xfId="0" applyNumberFormat="1" applyFont="1" applyAlignment="1">
      <alignment vertical="center"/>
    </xf>
    <xf numFmtId="0" fontId="2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7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4" fontId="0" fillId="0" borderId="0" xfId="0" applyNumberFormat="1" applyAlignment="1">
      <alignment vertical="center"/>
    </xf>
    <xf numFmtId="0" fontId="25" fillId="4" borderId="0" xfId="0" applyFont="1" applyFill="1" applyAlignment="1">
      <alignment horizontal="left" vertical="center"/>
    </xf>
    <xf numFmtId="4" fontId="25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4" fontId="25" fillId="0" borderId="0" xfId="0" applyNumberFormat="1" applyFont="1"/>
    <xf numFmtId="165" fontId="34" fillId="0" borderId="12" xfId="0" applyNumberFormat="1" applyFont="1" applyBorder="1"/>
    <xf numFmtId="165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5" fontId="8" fillId="0" borderId="0" xfId="0" applyNumberFormat="1" applyFont="1"/>
    <xf numFmtId="165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36" fillId="0" borderId="22" xfId="0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167" fontId="36" fillId="0" borderId="22" xfId="0" applyNumberFormat="1" applyFont="1" applyBorder="1" applyAlignment="1">
      <alignment vertical="center"/>
    </xf>
    <xf numFmtId="4" fontId="36" fillId="0" borderId="22" xfId="0" applyNumberFormat="1" applyFont="1" applyBorder="1" applyAlignment="1">
      <alignment vertical="center"/>
    </xf>
    <xf numFmtId="0" fontId="37" fillId="0" borderId="22" xfId="0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165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22" xfId="0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167" fontId="23" fillId="0" borderId="22" xfId="0" applyNumberFormat="1" applyFont="1" applyBorder="1" applyAlignment="1">
      <alignment vertical="center"/>
    </xf>
    <xf numFmtId="4" fontId="23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4" fillId="2" borderId="14" xfId="0" applyFont="1" applyFill="1" applyBorder="1" applyAlignment="1">
      <alignment horizontal="left" vertical="center"/>
    </xf>
    <xf numFmtId="0" fontId="24" fillId="2" borderId="19" xfId="0" applyFont="1" applyFill="1" applyBorder="1" applyAlignment="1">
      <alignment horizontal="left" vertical="center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5" fontId="24" fillId="0" borderId="20" xfId="0" applyNumberFormat="1" applyFont="1" applyBorder="1" applyAlignment="1">
      <alignment vertical="center"/>
    </xf>
    <xf numFmtId="165" fontId="24" fillId="0" borderId="21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41" fillId="5" borderId="0" xfId="2" applyFill="1"/>
    <xf numFmtId="4" fontId="41" fillId="5" borderId="0" xfId="2" applyNumberFormat="1" applyFill="1"/>
    <xf numFmtId="0" fontId="43" fillId="5" borderId="0" xfId="2" applyFont="1" applyFill="1"/>
    <xf numFmtId="4" fontId="46" fillId="6" borderId="26" xfId="2" applyNumberFormat="1" applyFont="1" applyFill="1" applyBorder="1" applyAlignment="1" applyProtection="1">
      <alignment vertical="center"/>
      <protection locked="0"/>
    </xf>
    <xf numFmtId="4" fontId="46" fillId="0" borderId="26" xfId="2" applyNumberFormat="1" applyFont="1" applyBorder="1" applyAlignment="1" applyProtection="1">
      <alignment vertical="center"/>
      <protection locked="0"/>
    </xf>
    <xf numFmtId="0" fontId="48" fillId="5" borderId="0" xfId="2" applyFont="1" applyFill="1" applyAlignment="1">
      <alignment vertical="center"/>
    </xf>
    <xf numFmtId="0" fontId="52" fillId="0" borderId="0" xfId="3" applyFont="1" applyAlignment="1" applyProtection="1">
      <alignment horizontal="left"/>
    </xf>
    <xf numFmtId="0" fontId="54" fillId="0" borderId="0" xfId="4" applyFont="1"/>
    <xf numFmtId="0" fontId="56" fillId="0" borderId="0" xfId="4" applyFont="1"/>
    <xf numFmtId="0" fontId="45" fillId="0" borderId="0" xfId="3" applyFont="1" applyAlignment="1" applyProtection="1">
      <alignment vertical="center"/>
    </xf>
    <xf numFmtId="0" fontId="61" fillId="0" borderId="0" xfId="4" applyFont="1"/>
    <xf numFmtId="0" fontId="62" fillId="0" borderId="0" xfId="4" applyFont="1" applyAlignment="1">
      <alignment wrapText="1"/>
    </xf>
    <xf numFmtId="0" fontId="62" fillId="0" borderId="0" xfId="4" applyFont="1" applyAlignment="1">
      <alignment horizontal="right"/>
    </xf>
    <xf numFmtId="0" fontId="62" fillId="0" borderId="0" xfId="4" applyFont="1"/>
    <xf numFmtId="0" fontId="65" fillId="0" borderId="0" xfId="4" applyFont="1"/>
    <xf numFmtId="0" fontId="55" fillId="6" borderId="0" xfId="4" applyFont="1" applyFill="1" applyAlignment="1" applyProtection="1">
      <alignment wrapText="1"/>
      <protection locked="0"/>
    </xf>
    <xf numFmtId="0" fontId="65" fillId="6" borderId="0" xfId="4" applyFont="1" applyFill="1" applyAlignment="1" applyProtection="1">
      <alignment wrapText="1"/>
      <protection locked="0"/>
    </xf>
    <xf numFmtId="0" fontId="66" fillId="0" borderId="0" xfId="4" applyFont="1" applyAlignment="1">
      <alignment horizontal="center"/>
    </xf>
    <xf numFmtId="168" fontId="67" fillId="0" borderId="0" xfId="4" applyNumberFormat="1" applyFont="1" applyAlignment="1">
      <alignment vertical="center"/>
    </xf>
    <xf numFmtId="0" fontId="57" fillId="0" borderId="0" xfId="4" applyFont="1" applyAlignment="1">
      <alignment vertical="center"/>
    </xf>
    <xf numFmtId="0" fontId="68" fillId="0" borderId="0" xfId="4" applyFont="1" applyAlignment="1">
      <alignment vertical="center"/>
    </xf>
    <xf numFmtId="0" fontId="54" fillId="0" borderId="0" xfId="4" applyFont="1" applyAlignment="1">
      <alignment vertical="center"/>
    </xf>
    <xf numFmtId="0" fontId="55" fillId="0" borderId="0" xfId="4" applyFont="1" applyAlignment="1">
      <alignment vertical="center"/>
    </xf>
    <xf numFmtId="0" fontId="55" fillId="0" borderId="0" xfId="4" applyFont="1" applyAlignment="1">
      <alignment vertical="center" wrapText="1"/>
    </xf>
    <xf numFmtId="4" fontId="62" fillId="0" borderId="0" xfId="4" applyNumberFormat="1" applyFont="1" applyAlignment="1">
      <alignment horizontal="right"/>
    </xf>
    <xf numFmtId="4" fontId="48" fillId="5" borderId="0" xfId="2" applyNumberFormat="1" applyFont="1" applyFill="1" applyAlignment="1">
      <alignment vertical="center"/>
    </xf>
    <xf numFmtId="0" fontId="48" fillId="5" borderId="0" xfId="2" applyFont="1" applyFill="1" applyAlignment="1" applyProtection="1">
      <alignment vertical="center"/>
      <protection locked="0"/>
    </xf>
    <xf numFmtId="0" fontId="56" fillId="0" borderId="0" xfId="4" applyFont="1" applyProtection="1">
      <protection locked="0"/>
    </xf>
    <xf numFmtId="0" fontId="54" fillId="0" borderId="0" xfId="4" applyFont="1" applyProtection="1">
      <protection locked="0"/>
    </xf>
    <xf numFmtId="0" fontId="42" fillId="0" borderId="60" xfId="3" applyFont="1" applyBorder="1" applyAlignment="1" applyProtection="1">
      <alignment horizontal="left" vertical="center" wrapText="1"/>
    </xf>
    <xf numFmtId="0" fontId="41" fillId="0" borderId="62" xfId="3" applyFont="1" applyBorder="1" applyAlignment="1" applyProtection="1">
      <alignment horizontal="left" vertical="center" wrapText="1"/>
    </xf>
    <xf numFmtId="0" fontId="73" fillId="5" borderId="0" xfId="2" applyFont="1" applyFill="1" applyAlignment="1">
      <alignment vertical="center"/>
    </xf>
    <xf numFmtId="49" fontId="48" fillId="5" borderId="0" xfId="2" applyNumberFormat="1" applyFont="1" applyFill="1" applyAlignment="1">
      <alignment vertical="center"/>
    </xf>
    <xf numFmtId="0" fontId="74" fillId="0" borderId="0" xfId="4" applyFont="1"/>
    <xf numFmtId="49" fontId="73" fillId="5" borderId="0" xfId="2" applyNumberFormat="1" applyFont="1" applyFill="1" applyAlignment="1">
      <alignment vertical="center"/>
    </xf>
    <xf numFmtId="0" fontId="75" fillId="5" borderId="0" xfId="2" applyFont="1" applyFill="1" applyAlignment="1">
      <alignment vertical="center"/>
    </xf>
    <xf numFmtId="4" fontId="75" fillId="5" borderId="0" xfId="2" applyNumberFormat="1" applyFont="1" applyFill="1" applyAlignment="1">
      <alignment vertical="center"/>
    </xf>
    <xf numFmtId="0" fontId="40" fillId="0" borderId="0" xfId="4" applyFont="1"/>
    <xf numFmtId="0" fontId="75" fillId="5" borderId="0" xfId="2" applyFont="1" applyFill="1" applyAlignment="1" applyProtection="1">
      <alignment vertical="center"/>
      <protection locked="0"/>
    </xf>
    <xf numFmtId="0" fontId="74" fillId="5" borderId="0" xfId="2" applyFont="1" applyFill="1" applyAlignment="1">
      <alignment vertical="center"/>
    </xf>
    <xf numFmtId="49" fontId="75" fillId="5" borderId="0" xfId="2" applyNumberFormat="1" applyFont="1" applyFill="1" applyAlignment="1">
      <alignment vertical="center"/>
    </xf>
    <xf numFmtId="0" fontId="74" fillId="0" borderId="0" xfId="4" applyFont="1" applyAlignment="1">
      <alignment vertical="center"/>
    </xf>
    <xf numFmtId="49" fontId="74" fillId="5" borderId="0" xfId="2" applyNumberFormat="1" applyFont="1" applyFill="1" applyAlignment="1">
      <alignment vertical="center"/>
    </xf>
    <xf numFmtId="0" fontId="76" fillId="5" borderId="0" xfId="2" applyFont="1" applyFill="1"/>
    <xf numFmtId="0" fontId="60" fillId="0" borderId="34" xfId="4" applyFont="1" applyBorder="1"/>
    <xf numFmtId="0" fontId="61" fillId="0" borderId="35" xfId="4" applyFont="1" applyBorder="1" applyAlignment="1">
      <alignment wrapText="1"/>
    </xf>
    <xf numFmtId="0" fontId="61" fillId="0" borderId="35" xfId="4" applyFont="1" applyBorder="1" applyAlignment="1">
      <alignment horizontal="right"/>
    </xf>
    <xf numFmtId="0" fontId="61" fillId="0" borderId="36" xfId="4" applyFont="1" applyBorder="1"/>
    <xf numFmtId="0" fontId="57" fillId="0" borderId="37" xfId="4" applyFont="1" applyBorder="1"/>
    <xf numFmtId="0" fontId="62" fillId="0" borderId="38" xfId="4" applyFont="1" applyBorder="1"/>
    <xf numFmtId="0" fontId="56" fillId="0" borderId="37" xfId="4" applyFont="1" applyBorder="1"/>
    <xf numFmtId="0" fontId="57" fillId="0" borderId="0" xfId="4" applyFont="1" applyAlignment="1">
      <alignment wrapText="1"/>
    </xf>
    <xf numFmtId="0" fontId="56" fillId="0" borderId="0" xfId="4" applyFont="1" applyAlignment="1">
      <alignment horizontal="right"/>
    </xf>
    <xf numFmtId="0" fontId="56" fillId="0" borderId="38" xfId="4" applyFont="1" applyBorder="1"/>
    <xf numFmtId="0" fontId="63" fillId="0" borderId="37" xfId="4" applyFont="1" applyBorder="1"/>
    <xf numFmtId="0" fontId="54" fillId="0" borderId="0" xfId="4" applyFont="1" applyAlignment="1">
      <alignment wrapText="1"/>
    </xf>
    <xf numFmtId="0" fontId="54" fillId="0" borderId="0" xfId="4" applyFont="1" applyAlignment="1">
      <alignment horizontal="right"/>
    </xf>
    <xf numFmtId="0" fontId="54" fillId="0" borderId="38" xfId="4" applyFont="1" applyBorder="1"/>
    <xf numFmtId="0" fontId="64" fillId="0" borderId="37" xfId="4" applyFont="1" applyBorder="1"/>
    <xf numFmtId="0" fontId="65" fillId="0" borderId="0" xfId="4" applyFont="1" applyAlignment="1">
      <alignment wrapText="1"/>
    </xf>
    <xf numFmtId="0" fontId="65" fillId="0" borderId="0" xfId="4" applyFont="1" applyAlignment="1">
      <alignment horizontal="right"/>
    </xf>
    <xf numFmtId="0" fontId="65" fillId="0" borderId="38" xfId="4" applyFont="1" applyBorder="1"/>
    <xf numFmtId="0" fontId="62" fillId="0" borderId="37" xfId="4" applyFont="1" applyBorder="1"/>
    <xf numFmtId="0" fontId="54" fillId="0" borderId="37" xfId="4" applyFont="1" applyBorder="1"/>
    <xf numFmtId="0" fontId="55" fillId="0" borderId="0" xfId="4" applyFont="1" applyAlignment="1">
      <alignment wrapText="1"/>
    </xf>
    <xf numFmtId="3" fontId="65" fillId="0" borderId="0" xfId="4" applyNumberFormat="1" applyFont="1" applyAlignment="1">
      <alignment horizontal="left" wrapText="1"/>
    </xf>
    <xf numFmtId="0" fontId="64" fillId="0" borderId="37" xfId="4" applyFont="1" applyBorder="1" applyAlignment="1">
      <alignment vertical="center"/>
    </xf>
    <xf numFmtId="0" fontId="65" fillId="0" borderId="39" xfId="4" applyFont="1" applyBorder="1" applyAlignment="1">
      <alignment wrapText="1"/>
    </xf>
    <xf numFmtId="0" fontId="57" fillId="0" borderId="40" xfId="4" applyFont="1" applyBorder="1" applyAlignment="1">
      <alignment vertical="center"/>
    </xf>
    <xf numFmtId="0" fontId="57" fillId="0" borderId="41" xfId="4" applyFont="1" applyBorder="1" applyAlignment="1">
      <alignment vertical="center" wrapText="1"/>
    </xf>
    <xf numFmtId="0" fontId="57" fillId="0" borderId="41" xfId="4" applyFont="1" applyBorder="1" applyAlignment="1">
      <alignment horizontal="right" vertical="center"/>
    </xf>
    <xf numFmtId="168" fontId="57" fillId="0" borderId="42" xfId="4" applyNumberFormat="1" applyFont="1" applyBorder="1" applyAlignment="1">
      <alignment vertical="center"/>
    </xf>
    <xf numFmtId="168" fontId="57" fillId="0" borderId="43" xfId="4" applyNumberFormat="1" applyFont="1" applyBorder="1" applyAlignment="1">
      <alignment vertical="center"/>
    </xf>
    <xf numFmtId="168" fontId="57" fillId="0" borderId="44" xfId="4" applyNumberFormat="1" applyFont="1" applyBorder="1" applyAlignment="1">
      <alignment vertical="center"/>
    </xf>
    <xf numFmtId="0" fontId="57" fillId="7" borderId="40" xfId="4" applyFont="1" applyFill="1" applyBorder="1" applyAlignment="1">
      <alignment vertical="center"/>
    </xf>
    <xf numFmtId="0" fontId="57" fillId="7" borderId="41" xfId="4" applyFont="1" applyFill="1" applyBorder="1" applyAlignment="1">
      <alignment vertical="center" wrapText="1"/>
    </xf>
    <xf numFmtId="0" fontId="57" fillId="7" borderId="41" xfId="4" applyFont="1" applyFill="1" applyBorder="1" applyAlignment="1">
      <alignment horizontal="right" vertical="center"/>
    </xf>
    <xf numFmtId="168" fontId="57" fillId="7" borderId="44" xfId="4" applyNumberFormat="1" applyFont="1" applyFill="1" applyBorder="1" applyAlignment="1">
      <alignment vertical="center"/>
    </xf>
    <xf numFmtId="0" fontId="55" fillId="0" borderId="45" xfId="4" applyFont="1" applyBorder="1" applyAlignment="1">
      <alignment vertical="center"/>
    </xf>
    <xf numFmtId="0" fontId="55" fillId="0" borderId="46" xfId="4" applyFont="1" applyBorder="1" applyAlignment="1">
      <alignment vertical="center" wrapText="1"/>
    </xf>
    <xf numFmtId="0" fontId="54" fillId="0" borderId="46" xfId="4" applyFont="1" applyBorder="1" applyAlignment="1">
      <alignment horizontal="right" vertical="center"/>
    </xf>
    <xf numFmtId="0" fontId="54" fillId="0" borderId="47" xfId="4" applyFont="1" applyBorder="1" applyAlignment="1">
      <alignment vertical="center"/>
    </xf>
    <xf numFmtId="0" fontId="48" fillId="5" borderId="0" xfId="2" applyFont="1" applyFill="1" applyAlignment="1">
      <alignment horizontal="center" vertical="center"/>
    </xf>
    <xf numFmtId="0" fontId="49" fillId="5" borderId="0" xfId="2" applyFont="1" applyFill="1" applyAlignment="1">
      <alignment horizontal="left" vertical="center"/>
    </xf>
    <xf numFmtId="49" fontId="50" fillId="5" borderId="0" xfId="2" applyNumberFormat="1" applyFont="1" applyFill="1" applyAlignment="1">
      <alignment vertical="center"/>
    </xf>
    <xf numFmtId="0" fontId="48" fillId="5" borderId="0" xfId="2" applyFont="1" applyFill="1" applyAlignment="1">
      <alignment horizontal="left" vertical="center"/>
    </xf>
    <xf numFmtId="0" fontId="69" fillId="5" borderId="0" xfId="2" applyFont="1" applyFill="1" applyAlignment="1">
      <alignment horizontal="center" vertical="center"/>
    </xf>
    <xf numFmtId="49" fontId="48" fillId="5" borderId="0" xfId="2" applyNumberFormat="1" applyFont="1" applyFill="1" applyAlignment="1">
      <alignment horizontal="left" vertical="center"/>
    </xf>
    <xf numFmtId="4" fontId="48" fillId="5" borderId="0" xfId="2" applyNumberFormat="1" applyFont="1" applyFill="1" applyAlignment="1">
      <alignment horizontal="right" vertical="center"/>
    </xf>
    <xf numFmtId="0" fontId="42" fillId="0" borderId="53" xfId="7" applyFont="1" applyBorder="1" applyAlignment="1">
      <alignment horizontal="center" vertical="top"/>
    </xf>
    <xf numFmtId="0" fontId="42" fillId="0" borderId="54" xfId="7" applyFont="1" applyBorder="1" applyAlignment="1">
      <alignment horizontal="center"/>
    </xf>
    <xf numFmtId="0" fontId="42" fillId="5" borderId="60" xfId="10" applyFont="1" applyFill="1" applyBorder="1" applyAlignment="1">
      <alignment horizontal="left" vertical="center" wrapText="1"/>
    </xf>
    <xf numFmtId="0" fontId="41" fillId="5" borderId="62" xfId="10" applyFill="1" applyBorder="1" applyAlignment="1">
      <alignment horizontal="left" vertical="center" wrapText="1"/>
    </xf>
    <xf numFmtId="0" fontId="42" fillId="5" borderId="60" xfId="2" applyFont="1" applyFill="1" applyBorder="1" applyAlignment="1">
      <alignment horizontal="left" vertical="center" wrapText="1"/>
    </xf>
    <xf numFmtId="49" fontId="48" fillId="5" borderId="55" xfId="4" applyNumberFormat="1" applyFont="1" applyFill="1" applyBorder="1" applyAlignment="1">
      <alignment horizontal="left" vertical="center" wrapText="1" indent="1"/>
    </xf>
    <xf numFmtId="49" fontId="72" fillId="5" borderId="55" xfId="4" applyNumberFormat="1" applyFont="1" applyFill="1" applyBorder="1" applyAlignment="1">
      <alignment horizontal="left" vertical="center" wrapText="1" indent="1"/>
    </xf>
    <xf numFmtId="49" fontId="72" fillId="5" borderId="55" xfId="4" applyNumberFormat="1" applyFont="1" applyFill="1" applyBorder="1" applyAlignment="1">
      <alignment horizontal="left" vertical="center" indent="1"/>
    </xf>
    <xf numFmtId="49" fontId="72" fillId="5" borderId="55" xfId="5" applyNumberFormat="1" applyFont="1" applyFill="1" applyBorder="1" applyAlignment="1">
      <alignment horizontal="left" vertical="center" wrapText="1" indent="1"/>
    </xf>
    <xf numFmtId="0" fontId="42" fillId="5" borderId="60" xfId="9" applyFont="1" applyFill="1" applyBorder="1" applyAlignment="1">
      <alignment vertical="center" wrapText="1"/>
    </xf>
    <xf numFmtId="49" fontId="72" fillId="5" borderId="62" xfId="4" applyNumberFormat="1" applyFont="1" applyFill="1" applyBorder="1" applyAlignment="1">
      <alignment horizontal="left" vertical="center" wrapText="1" indent="1"/>
    </xf>
    <xf numFmtId="0" fontId="48" fillId="5" borderId="67" xfId="2" applyFont="1" applyFill="1" applyBorder="1" applyAlignment="1">
      <alignment vertical="center"/>
    </xf>
    <xf numFmtId="0" fontId="48" fillId="5" borderId="68" xfId="2" applyFont="1" applyFill="1" applyBorder="1" applyAlignment="1">
      <alignment vertical="center"/>
    </xf>
    <xf numFmtId="49" fontId="48" fillId="5" borderId="68" xfId="2" applyNumberFormat="1" applyFont="1" applyFill="1" applyBorder="1" applyAlignment="1">
      <alignment vertical="center"/>
    </xf>
    <xf numFmtId="4" fontId="48" fillId="5" borderId="68" xfId="2" applyNumberFormat="1" applyFont="1" applyFill="1" applyBorder="1" applyAlignment="1">
      <alignment vertical="center"/>
    </xf>
    <xf numFmtId="168" fontId="42" fillId="5" borderId="23" xfId="9" applyNumberFormat="1" applyFont="1" applyFill="1" applyBorder="1" applyAlignment="1">
      <alignment vertical="center"/>
    </xf>
    <xf numFmtId="0" fontId="46" fillId="0" borderId="0" xfId="4" applyFont="1"/>
    <xf numFmtId="0" fontId="49" fillId="5" borderId="0" xfId="2" applyFont="1" applyFill="1" applyAlignment="1">
      <alignment vertical="center"/>
    </xf>
    <xf numFmtId="0" fontId="47" fillId="5" borderId="33" xfId="2" applyFont="1" applyFill="1" applyBorder="1" applyAlignment="1">
      <alignment horizontal="center" vertical="center"/>
    </xf>
    <xf numFmtId="0" fontId="47" fillId="5" borderId="32" xfId="2" applyFont="1" applyFill="1" applyBorder="1" applyAlignment="1">
      <alignment horizontal="center" vertical="center" wrapText="1"/>
    </xf>
    <xf numFmtId="4" fontId="47" fillId="5" borderId="31" xfId="2" applyNumberFormat="1" applyFont="1" applyFill="1" applyBorder="1" applyAlignment="1">
      <alignment horizontal="center" vertical="center" wrapText="1"/>
    </xf>
    <xf numFmtId="0" fontId="44" fillId="5" borderId="30" xfId="2" applyFont="1" applyFill="1" applyBorder="1" applyAlignment="1">
      <alignment vertical="center"/>
    </xf>
    <xf numFmtId="0" fontId="44" fillId="5" borderId="27" xfId="2" applyFont="1" applyFill="1" applyBorder="1" applyAlignment="1">
      <alignment vertical="center" wrapText="1"/>
    </xf>
    <xf numFmtId="4" fontId="44" fillId="0" borderId="29" xfId="2" applyNumberFormat="1" applyFont="1" applyBorder="1" applyAlignment="1">
      <alignment vertical="center"/>
    </xf>
    <xf numFmtId="0" fontId="47" fillId="5" borderId="28" xfId="2" applyFont="1" applyFill="1" applyBorder="1" applyAlignment="1">
      <alignment horizontal="left" vertical="center"/>
    </xf>
    <xf numFmtId="0" fontId="47" fillId="5" borderId="27" xfId="2" applyFont="1" applyFill="1" applyBorder="1" applyAlignment="1">
      <alignment horizontal="left" vertical="center" wrapText="1"/>
    </xf>
    <xf numFmtId="0" fontId="43" fillId="5" borderId="25" xfId="2" applyFont="1" applyFill="1" applyBorder="1" applyAlignment="1">
      <alignment vertical="center"/>
    </xf>
    <xf numFmtId="0" fontId="45" fillId="5" borderId="24" xfId="2" applyFont="1" applyFill="1" applyBorder="1" applyAlignment="1">
      <alignment horizontal="center" vertical="center"/>
    </xf>
    <xf numFmtId="4" fontId="44" fillId="5" borderId="23" xfId="2" applyNumberFormat="1" applyFont="1" applyFill="1" applyBorder="1" applyAlignment="1">
      <alignment horizontal="center" vertical="center"/>
    </xf>
    <xf numFmtId="0" fontId="42" fillId="5" borderId="0" xfId="2" applyFont="1" applyFill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4" xfId="0" applyBorder="1"/>
    <xf numFmtId="0" fontId="16" fillId="0" borderId="5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49" fontId="2" fillId="6" borderId="0" xfId="0" applyNumberFormat="1" applyFont="1" applyFill="1" applyAlignment="1" applyProtection="1">
      <alignment horizontal="left" vertical="center"/>
      <protection locked="0"/>
    </xf>
    <xf numFmtId="0" fontId="0" fillId="6" borderId="5" xfId="0" applyFill="1" applyBorder="1" applyAlignment="1" applyProtection="1">
      <alignment vertical="center"/>
      <protection locked="0"/>
    </xf>
    <xf numFmtId="0" fontId="0" fillId="8" borderId="5" xfId="0" applyFill="1" applyBorder="1" applyAlignment="1" applyProtection="1">
      <alignment vertical="center"/>
      <protection locked="0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left" vertical="center"/>
    </xf>
    <xf numFmtId="0" fontId="0" fillId="9" borderId="5" xfId="0" applyFill="1" applyBorder="1" applyAlignment="1" applyProtection="1">
      <alignment vertical="center"/>
      <protection locked="0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left" vertical="center"/>
    </xf>
    <xf numFmtId="168" fontId="41" fillId="5" borderId="64" xfId="9" applyNumberFormat="1" applyFont="1" applyFill="1" applyBorder="1" applyAlignment="1">
      <alignment horizontal="right" vertical="center"/>
    </xf>
    <xf numFmtId="168" fontId="41" fillId="5" borderId="29" xfId="9" applyNumberFormat="1" applyFont="1" applyFill="1" applyBorder="1" applyAlignment="1">
      <alignment horizontal="right" vertical="center"/>
    </xf>
    <xf numFmtId="0" fontId="41" fillId="5" borderId="63" xfId="9" applyFont="1" applyFill="1" applyBorder="1" applyAlignment="1">
      <alignment horizontal="center" vertical="center"/>
    </xf>
    <xf numFmtId="0" fontId="41" fillId="5" borderId="30" xfId="9" applyFont="1" applyFill="1" applyBorder="1" applyAlignment="1">
      <alignment horizontal="center" vertical="center"/>
    </xf>
    <xf numFmtId="0" fontId="41" fillId="5" borderId="60" xfId="9" applyFont="1" applyFill="1" applyBorder="1" applyAlignment="1">
      <alignment horizontal="center" vertical="center" wrapText="1"/>
    </xf>
    <xf numFmtId="0" fontId="41" fillId="5" borderId="62" xfId="9" applyFont="1" applyFill="1" applyBorder="1" applyAlignment="1">
      <alignment horizontal="center" vertical="center" wrapText="1"/>
    </xf>
    <xf numFmtId="49" fontId="41" fillId="5" borderId="60" xfId="2" quotePrefix="1" applyNumberFormat="1" applyFill="1" applyBorder="1" applyAlignment="1">
      <alignment horizontal="center" vertical="center"/>
    </xf>
    <xf numFmtId="49" fontId="41" fillId="5" borderId="62" xfId="2" quotePrefix="1" applyNumberFormat="1" applyFill="1" applyBorder="1" applyAlignment="1">
      <alignment horizontal="center" vertical="center"/>
    </xf>
    <xf numFmtId="0" fontId="41" fillId="5" borderId="60" xfId="2" applyFill="1" applyBorder="1" applyAlignment="1">
      <alignment horizontal="center" vertical="center"/>
    </xf>
    <xf numFmtId="0" fontId="41" fillId="5" borderId="62" xfId="2" applyFill="1" applyBorder="1" applyAlignment="1">
      <alignment horizontal="center" vertical="center"/>
    </xf>
    <xf numFmtId="4" fontId="41" fillId="5" borderId="60" xfId="9" applyNumberFormat="1" applyFont="1" applyFill="1" applyBorder="1" applyAlignment="1">
      <alignment horizontal="center" vertical="center" wrapText="1"/>
    </xf>
    <xf numFmtId="4" fontId="41" fillId="5" borderId="62" xfId="9" applyNumberFormat="1" applyFont="1" applyFill="1" applyBorder="1" applyAlignment="1">
      <alignment horizontal="center" vertical="center" wrapText="1"/>
    </xf>
    <xf numFmtId="168" fontId="41" fillId="6" borderId="60" xfId="9" applyNumberFormat="1" applyFont="1" applyFill="1" applyBorder="1" applyAlignment="1" applyProtection="1">
      <alignment horizontal="right" vertical="center"/>
      <protection locked="0"/>
    </xf>
    <xf numFmtId="168" fontId="41" fillId="6" borderId="62" xfId="9" applyNumberFormat="1" applyFont="1" applyFill="1" applyBorder="1" applyAlignment="1" applyProtection="1">
      <alignment horizontal="right" vertical="center"/>
      <protection locked="0"/>
    </xf>
    <xf numFmtId="168" fontId="41" fillId="5" borderId="66" xfId="9" applyNumberFormat="1" applyFont="1" applyFill="1" applyBorder="1" applyAlignment="1">
      <alignment horizontal="right" vertical="center"/>
    </xf>
    <xf numFmtId="49" fontId="41" fillId="5" borderId="60" xfId="9" quotePrefix="1" applyNumberFormat="1" applyFont="1" applyFill="1" applyBorder="1" applyAlignment="1">
      <alignment horizontal="center" vertical="center" wrapText="1"/>
    </xf>
    <xf numFmtId="49" fontId="41" fillId="5" borderId="62" xfId="9" quotePrefix="1" applyNumberFormat="1" applyFont="1" applyFill="1" applyBorder="1" applyAlignment="1">
      <alignment horizontal="center" vertical="center" wrapText="1"/>
    </xf>
    <xf numFmtId="0" fontId="41" fillId="5" borderId="65" xfId="9" applyFont="1" applyFill="1" applyBorder="1" applyAlignment="1">
      <alignment horizontal="center" vertical="center"/>
    </xf>
    <xf numFmtId="0" fontId="41" fillId="5" borderId="55" xfId="9" applyFont="1" applyFill="1" applyBorder="1" applyAlignment="1">
      <alignment horizontal="center" vertical="center" wrapText="1"/>
    </xf>
    <xf numFmtId="49" fontId="41" fillId="5" borderId="60" xfId="10" quotePrefix="1" applyNumberFormat="1" applyFill="1" applyBorder="1" applyAlignment="1">
      <alignment horizontal="center" vertical="center"/>
    </xf>
    <xf numFmtId="49" fontId="41" fillId="5" borderId="55" xfId="10" quotePrefix="1" applyNumberFormat="1" applyFill="1" applyBorder="1" applyAlignment="1">
      <alignment horizontal="center" vertical="center"/>
    </xf>
    <xf numFmtId="49" fontId="41" fillId="5" borderId="62" xfId="10" quotePrefix="1" applyNumberFormat="1" applyFill="1" applyBorder="1" applyAlignment="1">
      <alignment horizontal="center" vertical="center"/>
    </xf>
    <xf numFmtId="0" fontId="41" fillId="5" borderId="60" xfId="10" applyFill="1" applyBorder="1" applyAlignment="1">
      <alignment horizontal="center" vertical="center"/>
    </xf>
    <xf numFmtId="0" fontId="41" fillId="5" borderId="55" xfId="10" applyFill="1" applyBorder="1" applyAlignment="1">
      <alignment horizontal="center" vertical="center"/>
    </xf>
    <xf numFmtId="0" fontId="41" fillId="5" borderId="62" xfId="10" applyFill="1" applyBorder="1" applyAlignment="1">
      <alignment horizontal="center" vertical="center"/>
    </xf>
    <xf numFmtId="4" fontId="41" fillId="5" borderId="55" xfId="9" applyNumberFormat="1" applyFont="1" applyFill="1" applyBorder="1" applyAlignment="1">
      <alignment horizontal="center" vertical="center" wrapText="1"/>
    </xf>
    <xf numFmtId="168" fontId="41" fillId="0" borderId="60" xfId="9" applyNumberFormat="1" applyFont="1" applyBorder="1" applyAlignment="1">
      <alignment horizontal="right" vertical="center"/>
    </xf>
    <xf numFmtId="168" fontId="41" fillId="0" borderId="55" xfId="9" applyNumberFormat="1" applyFont="1" applyBorder="1" applyAlignment="1">
      <alignment horizontal="right" vertical="center"/>
    </xf>
    <xf numFmtId="168" fontId="41" fillId="0" borderId="62" xfId="9" applyNumberFormat="1" applyFont="1" applyBorder="1" applyAlignment="1">
      <alignment horizontal="right" vertical="center"/>
    </xf>
    <xf numFmtId="4" fontId="42" fillId="0" borderId="52" xfId="8" applyNumberFormat="1" applyFont="1" applyBorder="1" applyAlignment="1">
      <alignment horizontal="center" vertical="center"/>
    </xf>
    <xf numFmtId="4" fontId="42" fillId="0" borderId="57" xfId="8" applyNumberFormat="1" applyFont="1" applyBorder="1" applyAlignment="1">
      <alignment horizontal="center" vertical="center"/>
    </xf>
    <xf numFmtId="0" fontId="41" fillId="5" borderId="58" xfId="9" applyFont="1" applyFill="1" applyBorder="1" applyAlignment="1">
      <alignment horizontal="center" vertical="center"/>
    </xf>
    <xf numFmtId="0" fontId="41" fillId="5" borderId="50" xfId="9" applyFont="1" applyFill="1" applyBorder="1" applyAlignment="1">
      <alignment horizontal="center" vertical="center" wrapText="1"/>
    </xf>
    <xf numFmtId="49" fontId="41" fillId="5" borderId="59" xfId="10" quotePrefix="1" applyNumberFormat="1" applyFill="1" applyBorder="1" applyAlignment="1">
      <alignment horizontal="center" vertical="center"/>
    </xf>
    <xf numFmtId="49" fontId="41" fillId="5" borderId="45" xfId="10" quotePrefix="1" applyNumberFormat="1" applyFill="1" applyBorder="1" applyAlignment="1">
      <alignment horizontal="center" vertical="center"/>
    </xf>
    <xf numFmtId="0" fontId="41" fillId="5" borderId="50" xfId="9" applyFont="1" applyFill="1" applyBorder="1" applyAlignment="1">
      <alignment horizontal="center" vertical="center"/>
    </xf>
    <xf numFmtId="0" fontId="41" fillId="5" borderId="62" xfId="9" applyFont="1" applyFill="1" applyBorder="1" applyAlignment="1">
      <alignment horizontal="center" vertical="center"/>
    </xf>
    <xf numFmtId="4" fontId="41" fillId="5" borderId="50" xfId="9" applyNumberFormat="1" applyFont="1" applyFill="1" applyBorder="1" applyAlignment="1">
      <alignment horizontal="center" vertical="center" wrapText="1"/>
    </xf>
    <xf numFmtId="168" fontId="41" fillId="6" borderId="50" xfId="9" applyNumberFormat="1" applyFont="1" applyFill="1" applyBorder="1" applyAlignment="1" applyProtection="1">
      <alignment horizontal="right" vertical="center"/>
      <protection locked="0"/>
    </xf>
    <xf numFmtId="168" fontId="41" fillId="5" borderId="61" xfId="9" applyNumberFormat="1" applyFont="1" applyFill="1" applyBorder="1" applyAlignment="1">
      <alignment horizontal="right" vertical="center"/>
    </xf>
    <xf numFmtId="0" fontId="45" fillId="0" borderId="0" xfId="3" applyFont="1" applyAlignment="1" applyProtection="1">
      <alignment horizontal="left" vertical="center"/>
    </xf>
    <xf numFmtId="0" fontId="56" fillId="0" borderId="37" xfId="4" applyFont="1" applyBorder="1" applyAlignment="1">
      <alignment horizontal="left"/>
    </xf>
    <xf numFmtId="0" fontId="56" fillId="0" borderId="0" xfId="4" applyFont="1" applyAlignment="1">
      <alignment horizontal="left"/>
    </xf>
    <xf numFmtId="0" fontId="57" fillId="0" borderId="0" xfId="4" applyFont="1" applyAlignment="1">
      <alignment horizontal="left" wrapText="1"/>
    </xf>
    <xf numFmtId="0" fontId="46" fillId="0" borderId="37" xfId="4" applyFont="1" applyBorder="1" applyAlignment="1">
      <alignment horizontal="left"/>
    </xf>
    <xf numFmtId="0" fontId="46" fillId="0" borderId="0" xfId="4" applyFont="1" applyAlignment="1">
      <alignment horizontal="left"/>
    </xf>
    <xf numFmtId="0" fontId="55" fillId="0" borderId="0" xfId="4" applyFont="1" applyAlignment="1">
      <alignment horizontal="left" wrapText="1"/>
    </xf>
    <xf numFmtId="0" fontId="42" fillId="0" borderId="48" xfId="7" applyFont="1" applyBorder="1" applyAlignment="1">
      <alignment horizontal="center" vertical="top"/>
    </xf>
    <xf numFmtId="0" fontId="42" fillId="0" borderId="49" xfId="7" applyFont="1" applyBorder="1" applyAlignment="1">
      <alignment horizontal="center" vertical="top"/>
    </xf>
    <xf numFmtId="0" fontId="42" fillId="0" borderId="50" xfId="7" applyFont="1" applyBorder="1" applyAlignment="1">
      <alignment horizontal="center" vertical="center" wrapText="1"/>
    </xf>
    <xf numFmtId="0" fontId="42" fillId="0" borderId="55" xfId="7" applyFont="1" applyBorder="1" applyAlignment="1">
      <alignment horizontal="center" vertical="center" wrapText="1"/>
    </xf>
    <xf numFmtId="0" fontId="42" fillId="0" borderId="54" xfId="7" applyFont="1" applyBorder="1" applyAlignment="1">
      <alignment horizontal="center" vertical="center" wrapText="1"/>
    </xf>
    <xf numFmtId="4" fontId="42" fillId="0" borderId="49" xfId="8" applyNumberFormat="1" applyFont="1" applyBorder="1" applyAlignment="1">
      <alignment horizontal="center" vertical="center"/>
    </xf>
    <xf numFmtId="4" fontId="42" fillId="0" borderId="56" xfId="8" applyNumberFormat="1" applyFont="1" applyBorder="1" applyAlignment="1">
      <alignment horizontal="center" vertical="center"/>
    </xf>
    <xf numFmtId="0" fontId="42" fillId="0" borderId="51" xfId="8" quotePrefix="1" applyFont="1" applyBorder="1" applyAlignment="1">
      <alignment horizontal="center" vertical="center"/>
    </xf>
    <xf numFmtId="0" fontId="42" fillId="0" borderId="24" xfId="8" quotePrefix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6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3" fillId="4" borderId="6" xfId="0" applyFont="1" applyFill="1" applyBorder="1" applyAlignment="1">
      <alignment horizontal="center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3" fillId="4" borderId="7" xfId="0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4" fontId="4" fillId="3" borderId="8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1" fillId="0" borderId="11" xfId="0" applyFont="1" applyBorder="1" applyAlignment="1">
      <alignment horizontal="center" vertical="center"/>
    </xf>
    <xf numFmtId="4" fontId="16" fillId="0" borderId="5" xfId="0" applyNumberFormat="1" applyFont="1" applyBorder="1" applyAlignment="1">
      <alignment vertical="center"/>
    </xf>
    <xf numFmtId="166" fontId="17" fillId="0" borderId="0" xfId="0" applyNumberFormat="1" applyFont="1" applyAlignment="1">
      <alignment horizontal="left" vertical="center"/>
    </xf>
    <xf numFmtId="49" fontId="2" fillId="6" borderId="0" xfId="0" applyNumberFormat="1" applyFont="1" applyFill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0" fontId="23" fillId="4" borderId="7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0" fillId="0" borderId="0" xfId="0" applyAlignment="1"/>
    <xf numFmtId="0" fontId="0" fillId="6" borderId="0" xfId="0" applyFill="1" applyAlignment="1" applyProtection="1">
      <protection locked="0"/>
    </xf>
    <xf numFmtId="0" fontId="0" fillId="0" borderId="5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0" fillId="0" borderId="14" xfId="0" applyBorder="1" applyAlignment="1"/>
    <xf numFmtId="4" fontId="28" fillId="0" borderId="0" xfId="0" applyNumberFormat="1" applyFont="1" applyAlignment="1">
      <alignment vertical="center"/>
    </xf>
  </cellXfs>
  <cellStyles count="11">
    <cellStyle name="Hypertextové prepojenie" xfId="1" xr:uid="{00000000-0005-0000-0000-000001000000}"/>
    <cellStyle name="Hypertextové prepojenie 2" xfId="6" xr:uid="{F96C46AC-AD0A-4896-8AFE-E1BE92F76F67}"/>
    <cellStyle name="Normal 2" xfId="9" xr:uid="{05CBE6D0-416D-4DF9-AB16-DA4736D30498}"/>
    <cellStyle name="Normálna" xfId="0" builtinId="0"/>
    <cellStyle name="Normálna 13 3" xfId="10" xr:uid="{69AF10D0-7697-4707-9B78-F9E88FD128BB}"/>
    <cellStyle name="Normálna 2" xfId="4" xr:uid="{CF779319-E213-45A0-8A2B-7C1217308675}"/>
    <cellStyle name="Normálna 2 2" xfId="3" xr:uid="{84BECBB9-03F2-4DF2-B5E2-4F46CC4DB9C1}"/>
    <cellStyle name="Normálna 3" xfId="5" xr:uid="{61A2960E-18A7-4E0A-85A2-2FAD06BA683B}"/>
    <cellStyle name="Normálna 4" xfId="7" xr:uid="{F19AB1E6-B3AF-4125-8D4F-E6243C795B8F}"/>
    <cellStyle name="Normálna 7" xfId="8" xr:uid="{11B2B6B7-5F8A-4538-B187-64FEEBBC57FD}"/>
    <cellStyle name="Normálna 8 2" xfId="2" xr:uid="{14FA2AA2-D4F6-401D-91DC-0E8BEC6059AC}"/>
  </cellStyles>
  <dxfs count="0"/>
  <tableStyles count="0" defaultTableStyle="TableStyleMedium2" defaultPivotStyle="PivotStyleLight16"/>
  <colors>
    <mruColors>
      <color rgb="FFFFFF99"/>
      <color rgb="FFEBEA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008_THU_BA-NZ-HN-Zvolen\DVZ\HOTOVE\pokusssssssssssssss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hrnny_list"/>
      <sheetName val="Informacia"/>
      <sheetName val="Objekty_UCS_01"/>
      <sheetName val="Podla_hlav_a_Kontrola"/>
      <sheetName val="Rek_UCS_01"/>
      <sheetName val="UCS_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17CC-3361-4385-A600-DB938C7A013A}">
  <dimension ref="B2:G27"/>
  <sheetViews>
    <sheetView showGridLines="0" zoomScale="85" zoomScaleNormal="85" zoomScaleSheetLayoutView="100" workbookViewId="0">
      <pane ySplit="26" topLeftCell="A27" activePane="bottomLeft" state="frozen"/>
      <selection pane="bottomLeft" activeCell="C12" sqref="C12"/>
      <selection activeCell="G10" sqref="G10"/>
    </sheetView>
  </sheetViews>
  <sheetFormatPr defaultColWidth="10.5" defaultRowHeight="14.1"/>
  <cols>
    <col min="1" max="1" width="1.6640625" style="188" customWidth="1"/>
    <col min="2" max="2" width="25.1640625" style="188" customWidth="1"/>
    <col min="3" max="3" width="113.6640625" style="186" customWidth="1"/>
    <col min="4" max="5" width="26.1640625" style="187" customWidth="1"/>
    <col min="6" max="6" width="30.5" style="188" customWidth="1"/>
    <col min="7" max="7" width="28.83203125" style="188" customWidth="1"/>
    <col min="8" max="16384" width="10.5" style="188"/>
  </cols>
  <sheetData>
    <row r="2" spans="2:6" s="185" customFormat="1" ht="20.100000000000001">
      <c r="B2" s="219" t="s">
        <v>0</v>
      </c>
      <c r="C2" s="220"/>
      <c r="D2" s="221"/>
      <c r="E2" s="221"/>
      <c r="F2" s="222"/>
    </row>
    <row r="3" spans="2:6" ht="18">
      <c r="B3" s="223"/>
      <c r="F3" s="224"/>
    </row>
    <row r="4" spans="2:6" s="183" customFormat="1" ht="18">
      <c r="B4" s="225" t="s">
        <v>1</v>
      </c>
      <c r="C4" s="226" t="s">
        <v>2</v>
      </c>
      <c r="D4" s="227"/>
      <c r="E4" s="227"/>
      <c r="F4" s="228"/>
    </row>
    <row r="5" spans="2:6" s="182" customFormat="1" ht="15.6">
      <c r="B5" s="229" t="s">
        <v>3</v>
      </c>
      <c r="C5" s="230"/>
      <c r="D5" s="231"/>
      <c r="E5" s="231"/>
      <c r="F5" s="232"/>
    </row>
    <row r="6" spans="2:6" s="189" customFormat="1" ht="12.6">
      <c r="B6" s="233" t="s">
        <v>4</v>
      </c>
      <c r="C6" s="234" t="s">
        <v>5</v>
      </c>
      <c r="D6" s="235"/>
      <c r="E6" s="235"/>
      <c r="F6" s="236"/>
    </row>
    <row r="7" spans="2:6">
      <c r="B7" s="237"/>
      <c r="F7" s="224"/>
    </row>
    <row r="8" spans="2:6" s="182" customFormat="1" ht="15.6">
      <c r="B8" s="238" t="s">
        <v>6</v>
      </c>
      <c r="C8" s="239" t="s">
        <v>7</v>
      </c>
      <c r="D8" s="231"/>
      <c r="E8" s="231"/>
      <c r="F8" s="232"/>
    </row>
    <row r="9" spans="2:6" s="189" customFormat="1" ht="12.6">
      <c r="B9" s="233" t="s">
        <v>8</v>
      </c>
      <c r="C9" s="234" t="s">
        <v>9</v>
      </c>
      <c r="D9" s="235"/>
      <c r="E9" s="235"/>
      <c r="F9" s="236"/>
    </row>
    <row r="10" spans="2:6" s="189" customFormat="1" ht="12.6">
      <c r="B10" s="233" t="s">
        <v>10</v>
      </c>
      <c r="C10" s="240">
        <v>54485053</v>
      </c>
      <c r="D10" s="235"/>
      <c r="E10" s="235"/>
      <c r="F10" s="236"/>
    </row>
    <row r="11" spans="2:6">
      <c r="B11" s="237"/>
      <c r="F11" s="224"/>
    </row>
    <row r="12" spans="2:6" s="182" customFormat="1" ht="15.6">
      <c r="B12" s="238" t="s">
        <v>11</v>
      </c>
      <c r="C12" s="190"/>
      <c r="D12" s="231"/>
      <c r="E12" s="231"/>
      <c r="F12" s="232"/>
    </row>
    <row r="13" spans="2:6" s="189" customFormat="1" ht="12.6">
      <c r="B13" s="233" t="s">
        <v>8</v>
      </c>
      <c r="C13" s="191"/>
      <c r="D13" s="235"/>
      <c r="E13" s="235"/>
      <c r="F13" s="236"/>
    </row>
    <row r="14" spans="2:6" s="189" customFormat="1" ht="12.6">
      <c r="B14" s="233" t="s">
        <v>10</v>
      </c>
      <c r="C14" s="191"/>
      <c r="D14" s="235"/>
      <c r="E14" s="235"/>
      <c r="F14" s="236"/>
    </row>
    <row r="15" spans="2:6">
      <c r="B15" s="237"/>
      <c r="F15" s="224"/>
    </row>
    <row r="16" spans="2:6" s="189" customFormat="1" ht="12.6">
      <c r="B16" s="233" t="s">
        <v>12</v>
      </c>
      <c r="C16" s="191"/>
      <c r="D16" s="235"/>
      <c r="E16" s="235"/>
      <c r="F16" s="236"/>
    </row>
    <row r="17" spans="2:7" s="189" customFormat="1" ht="12.6">
      <c r="B17" s="233" t="s">
        <v>13</v>
      </c>
      <c r="C17" s="191"/>
      <c r="D17" s="235"/>
      <c r="E17" s="235"/>
      <c r="F17" s="236"/>
    </row>
    <row r="18" spans="2:7" s="189" customFormat="1" ht="12.6">
      <c r="B18" s="241" t="s">
        <v>14</v>
      </c>
      <c r="C18" s="242"/>
      <c r="D18" s="235"/>
      <c r="E18" s="235"/>
      <c r="F18" s="236"/>
    </row>
    <row r="19" spans="2:7">
      <c r="B19" s="237"/>
      <c r="F19" s="224"/>
      <c r="G19" s="192"/>
    </row>
    <row r="20" spans="2:7" s="194" customFormat="1" ht="18">
      <c r="B20" s="243" t="s">
        <v>15</v>
      </c>
      <c r="C20" s="244" t="s">
        <v>16</v>
      </c>
      <c r="D20" s="245"/>
      <c r="E20" s="245"/>
      <c r="F20" s="246">
        <f>'Rekapitulácia objektov stavby'!AG94</f>
        <v>0</v>
      </c>
      <c r="G20" s="193"/>
    </row>
    <row r="21" spans="2:7" s="194" customFormat="1" ht="18.600000000000001" thickBot="1">
      <c r="B21" s="243" t="s">
        <v>15</v>
      </c>
      <c r="C21" s="244" t="s">
        <v>17</v>
      </c>
      <c r="D21" s="245"/>
      <c r="E21" s="245"/>
      <c r="F21" s="247">
        <f>'VSEOB.POLOZKY.ROZPOCET'!H28</f>
        <v>0</v>
      </c>
      <c r="G21" s="193"/>
    </row>
    <row r="22" spans="2:7" s="194" customFormat="1" ht="18.600000000000001" thickTop="1">
      <c r="B22" s="243" t="s">
        <v>15</v>
      </c>
      <c r="C22" s="244" t="s">
        <v>18</v>
      </c>
      <c r="D22" s="245"/>
      <c r="E22" s="245"/>
      <c r="F22" s="248">
        <f>SUM(F20:F21)</f>
        <v>0</v>
      </c>
      <c r="G22" s="193"/>
    </row>
    <row r="23" spans="2:7" s="195" customFormat="1" ht="18.600000000000001" thickBot="1">
      <c r="B23" s="243" t="s">
        <v>19</v>
      </c>
      <c r="C23" s="244"/>
      <c r="D23" s="245"/>
      <c r="E23" s="245"/>
      <c r="F23" s="247">
        <f>F22*0.2</f>
        <v>0</v>
      </c>
    </row>
    <row r="24" spans="2:7" s="194" customFormat="1" ht="18.600000000000001" thickTop="1">
      <c r="B24" s="249" t="s">
        <v>20</v>
      </c>
      <c r="C24" s="250"/>
      <c r="D24" s="251"/>
      <c r="E24" s="251"/>
      <c r="F24" s="252">
        <f>F22+F23</f>
        <v>0</v>
      </c>
    </row>
    <row r="25" spans="2:7" s="196" customFormat="1" ht="6.75" customHeight="1">
      <c r="B25" s="253"/>
      <c r="C25" s="254"/>
      <c r="D25" s="255"/>
      <c r="E25" s="255"/>
      <c r="F25" s="256"/>
    </row>
    <row r="26" spans="2:7" s="196" customFormat="1" ht="23.45" customHeight="1">
      <c r="B26" s="197"/>
      <c r="C26" s="198"/>
    </row>
    <row r="27" spans="2:7">
      <c r="D27" s="199"/>
    </row>
  </sheetData>
  <sheetProtection algorithmName="SHA-512" hashValue="EyTbDjyBd+5l2b+4aDtofdG19i/m5d6IFS0eKzenrmINjHgy0OTFaYwGW5carpG9yW8frFTnKgDMrAt70LRufg==" saltValue="oaRZogHe6dT0Lx3WS2eoHg==" spinCount="100000" sheet="1" selectLockedCells="1"/>
  <printOptions horizontalCentered="1"/>
  <pageMargins left="0" right="0" top="0.74803149606299213" bottom="0.39370078740157483" header="0.31496062992125984" footer="0.31496062992125984"/>
  <pageSetup paperSize="9" scale="57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AEE02-5BAB-4FCC-9833-E401F7DD3516}">
  <sheetPr>
    <tabColor rgb="FFFFFF00"/>
  </sheetPr>
  <dimension ref="A1:K45"/>
  <sheetViews>
    <sheetView showGridLines="0" topLeftCell="B1" zoomScaleNormal="100" zoomScaleSheetLayoutView="100" workbookViewId="0">
      <selection activeCell="G8" sqref="G8:G9"/>
    </sheetView>
  </sheetViews>
  <sheetFormatPr defaultRowHeight="12.95"/>
  <cols>
    <col min="1" max="1" width="5.5" style="180" customWidth="1"/>
    <col min="2" max="2" width="11.5" style="180" customWidth="1"/>
    <col min="3" max="3" width="11.83203125" style="180" customWidth="1"/>
    <col min="4" max="4" width="64.1640625" style="207" customWidth="1"/>
    <col min="5" max="5" width="5.6640625" style="180" bestFit="1" customWidth="1"/>
    <col min="6" max="6" width="15.5" style="200" customWidth="1"/>
    <col min="7" max="7" width="17.5" style="180" customWidth="1"/>
    <col min="8" max="8" width="22.83203125" style="180" customWidth="1"/>
    <col min="9" max="9" width="269.33203125" style="201" customWidth="1"/>
    <col min="10" max="10" width="26.1640625" style="180" customWidth="1"/>
    <col min="11" max="256" width="8.83203125" style="180"/>
    <col min="257" max="257" width="5.5" style="180" customWidth="1"/>
    <col min="258" max="258" width="11.5" style="180" customWidth="1"/>
    <col min="259" max="259" width="11.83203125" style="180" customWidth="1"/>
    <col min="260" max="260" width="64.1640625" style="180" customWidth="1"/>
    <col min="261" max="261" width="5.6640625" style="180" bestFit="1" customWidth="1"/>
    <col min="262" max="262" width="15.5" style="180" customWidth="1"/>
    <col min="263" max="263" width="17.5" style="180" customWidth="1"/>
    <col min="264" max="264" width="22.83203125" style="180" customWidth="1"/>
    <col min="265" max="265" width="8.83203125" style="180"/>
    <col min="266" max="266" width="26.1640625" style="180" customWidth="1"/>
    <col min="267" max="512" width="8.83203125" style="180"/>
    <col min="513" max="513" width="5.5" style="180" customWidth="1"/>
    <col min="514" max="514" width="11.5" style="180" customWidth="1"/>
    <col min="515" max="515" width="11.83203125" style="180" customWidth="1"/>
    <col min="516" max="516" width="64.1640625" style="180" customWidth="1"/>
    <col min="517" max="517" width="5.6640625" style="180" bestFit="1" customWidth="1"/>
    <col min="518" max="518" width="15.5" style="180" customWidth="1"/>
    <col min="519" max="519" width="17.5" style="180" customWidth="1"/>
    <col min="520" max="520" width="22.83203125" style="180" customWidth="1"/>
    <col min="521" max="521" width="8.83203125" style="180"/>
    <col min="522" max="522" width="26.1640625" style="180" customWidth="1"/>
    <col min="523" max="768" width="8.83203125" style="180"/>
    <col min="769" max="769" width="5.5" style="180" customWidth="1"/>
    <col min="770" max="770" width="11.5" style="180" customWidth="1"/>
    <col min="771" max="771" width="11.83203125" style="180" customWidth="1"/>
    <col min="772" max="772" width="64.1640625" style="180" customWidth="1"/>
    <col min="773" max="773" width="5.6640625" style="180" bestFit="1" customWidth="1"/>
    <col min="774" max="774" width="15.5" style="180" customWidth="1"/>
    <col min="775" max="775" width="17.5" style="180" customWidth="1"/>
    <col min="776" max="776" width="22.83203125" style="180" customWidth="1"/>
    <col min="777" max="777" width="8.83203125" style="180"/>
    <col min="778" max="778" width="26.1640625" style="180" customWidth="1"/>
    <col min="779" max="1024" width="8.83203125" style="180"/>
    <col min="1025" max="1025" width="5.5" style="180" customWidth="1"/>
    <col min="1026" max="1026" width="11.5" style="180" customWidth="1"/>
    <col min="1027" max="1027" width="11.83203125" style="180" customWidth="1"/>
    <col min="1028" max="1028" width="64.1640625" style="180" customWidth="1"/>
    <col min="1029" max="1029" width="5.6640625" style="180" bestFit="1" customWidth="1"/>
    <col min="1030" max="1030" width="15.5" style="180" customWidth="1"/>
    <col min="1031" max="1031" width="17.5" style="180" customWidth="1"/>
    <col min="1032" max="1032" width="22.83203125" style="180" customWidth="1"/>
    <col min="1033" max="1033" width="8.83203125" style="180"/>
    <col min="1034" max="1034" width="26.1640625" style="180" customWidth="1"/>
    <col min="1035" max="1280" width="8.83203125" style="180"/>
    <col min="1281" max="1281" width="5.5" style="180" customWidth="1"/>
    <col min="1282" max="1282" width="11.5" style="180" customWidth="1"/>
    <col min="1283" max="1283" width="11.83203125" style="180" customWidth="1"/>
    <col min="1284" max="1284" width="64.1640625" style="180" customWidth="1"/>
    <col min="1285" max="1285" width="5.6640625" style="180" bestFit="1" customWidth="1"/>
    <col min="1286" max="1286" width="15.5" style="180" customWidth="1"/>
    <col min="1287" max="1287" width="17.5" style="180" customWidth="1"/>
    <col min="1288" max="1288" width="22.83203125" style="180" customWidth="1"/>
    <col min="1289" max="1289" width="8.83203125" style="180"/>
    <col min="1290" max="1290" width="26.1640625" style="180" customWidth="1"/>
    <col min="1291" max="1536" width="8.83203125" style="180"/>
    <col min="1537" max="1537" width="5.5" style="180" customWidth="1"/>
    <col min="1538" max="1538" width="11.5" style="180" customWidth="1"/>
    <col min="1539" max="1539" width="11.83203125" style="180" customWidth="1"/>
    <col min="1540" max="1540" width="64.1640625" style="180" customWidth="1"/>
    <col min="1541" max="1541" width="5.6640625" style="180" bestFit="1" customWidth="1"/>
    <col min="1542" max="1542" width="15.5" style="180" customWidth="1"/>
    <col min="1543" max="1543" width="17.5" style="180" customWidth="1"/>
    <col min="1544" max="1544" width="22.83203125" style="180" customWidth="1"/>
    <col min="1545" max="1545" width="8.83203125" style="180"/>
    <col min="1546" max="1546" width="26.1640625" style="180" customWidth="1"/>
    <col min="1547" max="1792" width="8.83203125" style="180"/>
    <col min="1793" max="1793" width="5.5" style="180" customWidth="1"/>
    <col min="1794" max="1794" width="11.5" style="180" customWidth="1"/>
    <col min="1795" max="1795" width="11.83203125" style="180" customWidth="1"/>
    <col min="1796" max="1796" width="64.1640625" style="180" customWidth="1"/>
    <col min="1797" max="1797" width="5.6640625" style="180" bestFit="1" customWidth="1"/>
    <col min="1798" max="1798" width="15.5" style="180" customWidth="1"/>
    <col min="1799" max="1799" width="17.5" style="180" customWidth="1"/>
    <col min="1800" max="1800" width="22.83203125" style="180" customWidth="1"/>
    <col min="1801" max="1801" width="8.83203125" style="180"/>
    <col min="1802" max="1802" width="26.1640625" style="180" customWidth="1"/>
    <col min="1803" max="2048" width="8.83203125" style="180"/>
    <col min="2049" max="2049" width="5.5" style="180" customWidth="1"/>
    <col min="2050" max="2050" width="11.5" style="180" customWidth="1"/>
    <col min="2051" max="2051" width="11.83203125" style="180" customWidth="1"/>
    <col min="2052" max="2052" width="64.1640625" style="180" customWidth="1"/>
    <col min="2053" max="2053" width="5.6640625" style="180" bestFit="1" customWidth="1"/>
    <col min="2054" max="2054" width="15.5" style="180" customWidth="1"/>
    <col min="2055" max="2055" width="17.5" style="180" customWidth="1"/>
    <col min="2056" max="2056" width="22.83203125" style="180" customWidth="1"/>
    <col min="2057" max="2057" width="8.83203125" style="180"/>
    <col min="2058" max="2058" width="26.1640625" style="180" customWidth="1"/>
    <col min="2059" max="2304" width="8.83203125" style="180"/>
    <col min="2305" max="2305" width="5.5" style="180" customWidth="1"/>
    <col min="2306" max="2306" width="11.5" style="180" customWidth="1"/>
    <col min="2307" max="2307" width="11.83203125" style="180" customWidth="1"/>
    <col min="2308" max="2308" width="64.1640625" style="180" customWidth="1"/>
    <col min="2309" max="2309" width="5.6640625" style="180" bestFit="1" customWidth="1"/>
    <col min="2310" max="2310" width="15.5" style="180" customWidth="1"/>
    <col min="2311" max="2311" width="17.5" style="180" customWidth="1"/>
    <col min="2312" max="2312" width="22.83203125" style="180" customWidth="1"/>
    <col min="2313" max="2313" width="8.83203125" style="180"/>
    <col min="2314" max="2314" width="26.1640625" style="180" customWidth="1"/>
    <col min="2315" max="2560" width="8.83203125" style="180"/>
    <col min="2561" max="2561" width="5.5" style="180" customWidth="1"/>
    <col min="2562" max="2562" width="11.5" style="180" customWidth="1"/>
    <col min="2563" max="2563" width="11.83203125" style="180" customWidth="1"/>
    <col min="2564" max="2564" width="64.1640625" style="180" customWidth="1"/>
    <col min="2565" max="2565" width="5.6640625" style="180" bestFit="1" customWidth="1"/>
    <col min="2566" max="2566" width="15.5" style="180" customWidth="1"/>
    <col min="2567" max="2567" width="17.5" style="180" customWidth="1"/>
    <col min="2568" max="2568" width="22.83203125" style="180" customWidth="1"/>
    <col min="2569" max="2569" width="8.83203125" style="180"/>
    <col min="2570" max="2570" width="26.1640625" style="180" customWidth="1"/>
    <col min="2571" max="2816" width="8.83203125" style="180"/>
    <col min="2817" max="2817" width="5.5" style="180" customWidth="1"/>
    <col min="2818" max="2818" width="11.5" style="180" customWidth="1"/>
    <col min="2819" max="2819" width="11.83203125" style="180" customWidth="1"/>
    <col min="2820" max="2820" width="64.1640625" style="180" customWidth="1"/>
    <col min="2821" max="2821" width="5.6640625" style="180" bestFit="1" customWidth="1"/>
    <col min="2822" max="2822" width="15.5" style="180" customWidth="1"/>
    <col min="2823" max="2823" width="17.5" style="180" customWidth="1"/>
    <col min="2824" max="2824" width="22.83203125" style="180" customWidth="1"/>
    <col min="2825" max="2825" width="8.83203125" style="180"/>
    <col min="2826" max="2826" width="26.1640625" style="180" customWidth="1"/>
    <col min="2827" max="3072" width="8.83203125" style="180"/>
    <col min="3073" max="3073" width="5.5" style="180" customWidth="1"/>
    <col min="3074" max="3074" width="11.5" style="180" customWidth="1"/>
    <col min="3075" max="3075" width="11.83203125" style="180" customWidth="1"/>
    <col min="3076" max="3076" width="64.1640625" style="180" customWidth="1"/>
    <col min="3077" max="3077" width="5.6640625" style="180" bestFit="1" customWidth="1"/>
    <col min="3078" max="3078" width="15.5" style="180" customWidth="1"/>
    <col min="3079" max="3079" width="17.5" style="180" customWidth="1"/>
    <col min="3080" max="3080" width="22.83203125" style="180" customWidth="1"/>
    <col min="3081" max="3081" width="8.83203125" style="180"/>
    <col min="3082" max="3082" width="26.1640625" style="180" customWidth="1"/>
    <col min="3083" max="3328" width="8.83203125" style="180"/>
    <col min="3329" max="3329" width="5.5" style="180" customWidth="1"/>
    <col min="3330" max="3330" width="11.5" style="180" customWidth="1"/>
    <col min="3331" max="3331" width="11.83203125" style="180" customWidth="1"/>
    <col min="3332" max="3332" width="64.1640625" style="180" customWidth="1"/>
    <col min="3333" max="3333" width="5.6640625" style="180" bestFit="1" customWidth="1"/>
    <col min="3334" max="3334" width="15.5" style="180" customWidth="1"/>
    <col min="3335" max="3335" width="17.5" style="180" customWidth="1"/>
    <col min="3336" max="3336" width="22.83203125" style="180" customWidth="1"/>
    <col min="3337" max="3337" width="8.83203125" style="180"/>
    <col min="3338" max="3338" width="26.1640625" style="180" customWidth="1"/>
    <col min="3339" max="3584" width="8.83203125" style="180"/>
    <col min="3585" max="3585" width="5.5" style="180" customWidth="1"/>
    <col min="3586" max="3586" width="11.5" style="180" customWidth="1"/>
    <col min="3587" max="3587" width="11.83203125" style="180" customWidth="1"/>
    <col min="3588" max="3588" width="64.1640625" style="180" customWidth="1"/>
    <col min="3589" max="3589" width="5.6640625" style="180" bestFit="1" customWidth="1"/>
    <col min="3590" max="3590" width="15.5" style="180" customWidth="1"/>
    <col min="3591" max="3591" width="17.5" style="180" customWidth="1"/>
    <col min="3592" max="3592" width="22.83203125" style="180" customWidth="1"/>
    <col min="3593" max="3593" width="8.83203125" style="180"/>
    <col min="3594" max="3594" width="26.1640625" style="180" customWidth="1"/>
    <col min="3595" max="3840" width="8.83203125" style="180"/>
    <col min="3841" max="3841" width="5.5" style="180" customWidth="1"/>
    <col min="3842" max="3842" width="11.5" style="180" customWidth="1"/>
    <col min="3843" max="3843" width="11.83203125" style="180" customWidth="1"/>
    <col min="3844" max="3844" width="64.1640625" style="180" customWidth="1"/>
    <col min="3845" max="3845" width="5.6640625" style="180" bestFit="1" customWidth="1"/>
    <col min="3846" max="3846" width="15.5" style="180" customWidth="1"/>
    <col min="3847" max="3847" width="17.5" style="180" customWidth="1"/>
    <col min="3848" max="3848" width="22.83203125" style="180" customWidth="1"/>
    <col min="3849" max="3849" width="8.83203125" style="180"/>
    <col min="3850" max="3850" width="26.1640625" style="180" customWidth="1"/>
    <col min="3851" max="4096" width="8.83203125" style="180"/>
    <col min="4097" max="4097" width="5.5" style="180" customWidth="1"/>
    <col min="4098" max="4098" width="11.5" style="180" customWidth="1"/>
    <col min="4099" max="4099" width="11.83203125" style="180" customWidth="1"/>
    <col min="4100" max="4100" width="64.1640625" style="180" customWidth="1"/>
    <col min="4101" max="4101" width="5.6640625" style="180" bestFit="1" customWidth="1"/>
    <col min="4102" max="4102" width="15.5" style="180" customWidth="1"/>
    <col min="4103" max="4103" width="17.5" style="180" customWidth="1"/>
    <col min="4104" max="4104" width="22.83203125" style="180" customWidth="1"/>
    <col min="4105" max="4105" width="8.83203125" style="180"/>
    <col min="4106" max="4106" width="26.1640625" style="180" customWidth="1"/>
    <col min="4107" max="4352" width="8.83203125" style="180"/>
    <col min="4353" max="4353" width="5.5" style="180" customWidth="1"/>
    <col min="4354" max="4354" width="11.5" style="180" customWidth="1"/>
    <col min="4355" max="4355" width="11.83203125" style="180" customWidth="1"/>
    <col min="4356" max="4356" width="64.1640625" style="180" customWidth="1"/>
    <col min="4357" max="4357" width="5.6640625" style="180" bestFit="1" customWidth="1"/>
    <col min="4358" max="4358" width="15.5" style="180" customWidth="1"/>
    <col min="4359" max="4359" width="17.5" style="180" customWidth="1"/>
    <col min="4360" max="4360" width="22.83203125" style="180" customWidth="1"/>
    <col min="4361" max="4361" width="8.83203125" style="180"/>
    <col min="4362" max="4362" width="26.1640625" style="180" customWidth="1"/>
    <col min="4363" max="4608" width="8.83203125" style="180"/>
    <col min="4609" max="4609" width="5.5" style="180" customWidth="1"/>
    <col min="4610" max="4610" width="11.5" style="180" customWidth="1"/>
    <col min="4611" max="4611" width="11.83203125" style="180" customWidth="1"/>
    <col min="4612" max="4612" width="64.1640625" style="180" customWidth="1"/>
    <col min="4613" max="4613" width="5.6640625" style="180" bestFit="1" customWidth="1"/>
    <col min="4614" max="4614" width="15.5" style="180" customWidth="1"/>
    <col min="4615" max="4615" width="17.5" style="180" customWidth="1"/>
    <col min="4616" max="4616" width="22.83203125" style="180" customWidth="1"/>
    <col min="4617" max="4617" width="8.83203125" style="180"/>
    <col min="4618" max="4618" width="26.1640625" style="180" customWidth="1"/>
    <col min="4619" max="4864" width="8.83203125" style="180"/>
    <col min="4865" max="4865" width="5.5" style="180" customWidth="1"/>
    <col min="4866" max="4866" width="11.5" style="180" customWidth="1"/>
    <col min="4867" max="4867" width="11.83203125" style="180" customWidth="1"/>
    <col min="4868" max="4868" width="64.1640625" style="180" customWidth="1"/>
    <col min="4869" max="4869" width="5.6640625" style="180" bestFit="1" customWidth="1"/>
    <col min="4870" max="4870" width="15.5" style="180" customWidth="1"/>
    <col min="4871" max="4871" width="17.5" style="180" customWidth="1"/>
    <col min="4872" max="4872" width="22.83203125" style="180" customWidth="1"/>
    <col min="4873" max="4873" width="8.83203125" style="180"/>
    <col min="4874" max="4874" width="26.1640625" style="180" customWidth="1"/>
    <col min="4875" max="5120" width="8.83203125" style="180"/>
    <col min="5121" max="5121" width="5.5" style="180" customWidth="1"/>
    <col min="5122" max="5122" width="11.5" style="180" customWidth="1"/>
    <col min="5123" max="5123" width="11.83203125" style="180" customWidth="1"/>
    <col min="5124" max="5124" width="64.1640625" style="180" customWidth="1"/>
    <col min="5125" max="5125" width="5.6640625" style="180" bestFit="1" customWidth="1"/>
    <col min="5126" max="5126" width="15.5" style="180" customWidth="1"/>
    <col min="5127" max="5127" width="17.5" style="180" customWidth="1"/>
    <col min="5128" max="5128" width="22.83203125" style="180" customWidth="1"/>
    <col min="5129" max="5129" width="8.83203125" style="180"/>
    <col min="5130" max="5130" width="26.1640625" style="180" customWidth="1"/>
    <col min="5131" max="5376" width="8.83203125" style="180"/>
    <col min="5377" max="5377" width="5.5" style="180" customWidth="1"/>
    <col min="5378" max="5378" width="11.5" style="180" customWidth="1"/>
    <col min="5379" max="5379" width="11.83203125" style="180" customWidth="1"/>
    <col min="5380" max="5380" width="64.1640625" style="180" customWidth="1"/>
    <col min="5381" max="5381" width="5.6640625" style="180" bestFit="1" customWidth="1"/>
    <col min="5382" max="5382" width="15.5" style="180" customWidth="1"/>
    <col min="5383" max="5383" width="17.5" style="180" customWidth="1"/>
    <col min="5384" max="5384" width="22.83203125" style="180" customWidth="1"/>
    <col min="5385" max="5385" width="8.83203125" style="180"/>
    <col min="5386" max="5386" width="26.1640625" style="180" customWidth="1"/>
    <col min="5387" max="5632" width="8.83203125" style="180"/>
    <col min="5633" max="5633" width="5.5" style="180" customWidth="1"/>
    <col min="5634" max="5634" width="11.5" style="180" customWidth="1"/>
    <col min="5635" max="5635" width="11.83203125" style="180" customWidth="1"/>
    <col min="5636" max="5636" width="64.1640625" style="180" customWidth="1"/>
    <col min="5637" max="5637" width="5.6640625" style="180" bestFit="1" customWidth="1"/>
    <col min="5638" max="5638" width="15.5" style="180" customWidth="1"/>
    <col min="5639" max="5639" width="17.5" style="180" customWidth="1"/>
    <col min="5640" max="5640" width="22.83203125" style="180" customWidth="1"/>
    <col min="5641" max="5641" width="8.83203125" style="180"/>
    <col min="5642" max="5642" width="26.1640625" style="180" customWidth="1"/>
    <col min="5643" max="5888" width="8.83203125" style="180"/>
    <col min="5889" max="5889" width="5.5" style="180" customWidth="1"/>
    <col min="5890" max="5890" width="11.5" style="180" customWidth="1"/>
    <col min="5891" max="5891" width="11.83203125" style="180" customWidth="1"/>
    <col min="5892" max="5892" width="64.1640625" style="180" customWidth="1"/>
    <col min="5893" max="5893" width="5.6640625" style="180" bestFit="1" customWidth="1"/>
    <col min="5894" max="5894" width="15.5" style="180" customWidth="1"/>
    <col min="5895" max="5895" width="17.5" style="180" customWidth="1"/>
    <col min="5896" max="5896" width="22.83203125" style="180" customWidth="1"/>
    <col min="5897" max="5897" width="8.83203125" style="180"/>
    <col min="5898" max="5898" width="26.1640625" style="180" customWidth="1"/>
    <col min="5899" max="6144" width="8.83203125" style="180"/>
    <col min="6145" max="6145" width="5.5" style="180" customWidth="1"/>
    <col min="6146" max="6146" width="11.5" style="180" customWidth="1"/>
    <col min="6147" max="6147" width="11.83203125" style="180" customWidth="1"/>
    <col min="6148" max="6148" width="64.1640625" style="180" customWidth="1"/>
    <col min="6149" max="6149" width="5.6640625" style="180" bestFit="1" customWidth="1"/>
    <col min="6150" max="6150" width="15.5" style="180" customWidth="1"/>
    <col min="6151" max="6151" width="17.5" style="180" customWidth="1"/>
    <col min="6152" max="6152" width="22.83203125" style="180" customWidth="1"/>
    <col min="6153" max="6153" width="8.83203125" style="180"/>
    <col min="6154" max="6154" width="26.1640625" style="180" customWidth="1"/>
    <col min="6155" max="6400" width="8.83203125" style="180"/>
    <col min="6401" max="6401" width="5.5" style="180" customWidth="1"/>
    <col min="6402" max="6402" width="11.5" style="180" customWidth="1"/>
    <col min="6403" max="6403" width="11.83203125" style="180" customWidth="1"/>
    <col min="6404" max="6404" width="64.1640625" style="180" customWidth="1"/>
    <col min="6405" max="6405" width="5.6640625" style="180" bestFit="1" customWidth="1"/>
    <col min="6406" max="6406" width="15.5" style="180" customWidth="1"/>
    <col min="6407" max="6407" width="17.5" style="180" customWidth="1"/>
    <col min="6408" max="6408" width="22.83203125" style="180" customWidth="1"/>
    <col min="6409" max="6409" width="8.83203125" style="180"/>
    <col min="6410" max="6410" width="26.1640625" style="180" customWidth="1"/>
    <col min="6411" max="6656" width="8.83203125" style="180"/>
    <col min="6657" max="6657" width="5.5" style="180" customWidth="1"/>
    <col min="6658" max="6658" width="11.5" style="180" customWidth="1"/>
    <col min="6659" max="6659" width="11.83203125" style="180" customWidth="1"/>
    <col min="6660" max="6660" width="64.1640625" style="180" customWidth="1"/>
    <col min="6661" max="6661" width="5.6640625" style="180" bestFit="1" customWidth="1"/>
    <col min="6662" max="6662" width="15.5" style="180" customWidth="1"/>
    <col min="6663" max="6663" width="17.5" style="180" customWidth="1"/>
    <col min="6664" max="6664" width="22.83203125" style="180" customWidth="1"/>
    <col min="6665" max="6665" width="8.83203125" style="180"/>
    <col min="6666" max="6666" width="26.1640625" style="180" customWidth="1"/>
    <col min="6667" max="6912" width="8.83203125" style="180"/>
    <col min="6913" max="6913" width="5.5" style="180" customWidth="1"/>
    <col min="6914" max="6914" width="11.5" style="180" customWidth="1"/>
    <col min="6915" max="6915" width="11.83203125" style="180" customWidth="1"/>
    <col min="6916" max="6916" width="64.1640625" style="180" customWidth="1"/>
    <col min="6917" max="6917" width="5.6640625" style="180" bestFit="1" customWidth="1"/>
    <col min="6918" max="6918" width="15.5" style="180" customWidth="1"/>
    <col min="6919" max="6919" width="17.5" style="180" customWidth="1"/>
    <col min="6920" max="6920" width="22.83203125" style="180" customWidth="1"/>
    <col min="6921" max="6921" width="8.83203125" style="180"/>
    <col min="6922" max="6922" width="26.1640625" style="180" customWidth="1"/>
    <col min="6923" max="7168" width="8.83203125" style="180"/>
    <col min="7169" max="7169" width="5.5" style="180" customWidth="1"/>
    <col min="7170" max="7170" width="11.5" style="180" customWidth="1"/>
    <col min="7171" max="7171" width="11.83203125" style="180" customWidth="1"/>
    <col min="7172" max="7172" width="64.1640625" style="180" customWidth="1"/>
    <col min="7173" max="7173" width="5.6640625" style="180" bestFit="1" customWidth="1"/>
    <col min="7174" max="7174" width="15.5" style="180" customWidth="1"/>
    <col min="7175" max="7175" width="17.5" style="180" customWidth="1"/>
    <col min="7176" max="7176" width="22.83203125" style="180" customWidth="1"/>
    <col min="7177" max="7177" width="8.83203125" style="180"/>
    <col min="7178" max="7178" width="26.1640625" style="180" customWidth="1"/>
    <col min="7179" max="7424" width="8.83203125" style="180"/>
    <col min="7425" max="7425" width="5.5" style="180" customWidth="1"/>
    <col min="7426" max="7426" width="11.5" style="180" customWidth="1"/>
    <col min="7427" max="7427" width="11.83203125" style="180" customWidth="1"/>
    <col min="7428" max="7428" width="64.1640625" style="180" customWidth="1"/>
    <col min="7429" max="7429" width="5.6640625" style="180" bestFit="1" customWidth="1"/>
    <col min="7430" max="7430" width="15.5" style="180" customWidth="1"/>
    <col min="7431" max="7431" width="17.5" style="180" customWidth="1"/>
    <col min="7432" max="7432" width="22.83203125" style="180" customWidth="1"/>
    <col min="7433" max="7433" width="8.83203125" style="180"/>
    <col min="7434" max="7434" width="26.1640625" style="180" customWidth="1"/>
    <col min="7435" max="7680" width="8.83203125" style="180"/>
    <col min="7681" max="7681" width="5.5" style="180" customWidth="1"/>
    <col min="7682" max="7682" width="11.5" style="180" customWidth="1"/>
    <col min="7683" max="7683" width="11.83203125" style="180" customWidth="1"/>
    <col min="7684" max="7684" width="64.1640625" style="180" customWidth="1"/>
    <col min="7685" max="7685" width="5.6640625" style="180" bestFit="1" customWidth="1"/>
    <col min="7686" max="7686" width="15.5" style="180" customWidth="1"/>
    <col min="7687" max="7687" width="17.5" style="180" customWidth="1"/>
    <col min="7688" max="7688" width="22.83203125" style="180" customWidth="1"/>
    <col min="7689" max="7689" width="8.83203125" style="180"/>
    <col min="7690" max="7690" width="26.1640625" style="180" customWidth="1"/>
    <col min="7691" max="7936" width="8.83203125" style="180"/>
    <col min="7937" max="7937" width="5.5" style="180" customWidth="1"/>
    <col min="7938" max="7938" width="11.5" style="180" customWidth="1"/>
    <col min="7939" max="7939" width="11.83203125" style="180" customWidth="1"/>
    <col min="7940" max="7940" width="64.1640625" style="180" customWidth="1"/>
    <col min="7941" max="7941" width="5.6640625" style="180" bestFit="1" customWidth="1"/>
    <col min="7942" max="7942" width="15.5" style="180" customWidth="1"/>
    <col min="7943" max="7943" width="17.5" style="180" customWidth="1"/>
    <col min="7944" max="7944" width="22.83203125" style="180" customWidth="1"/>
    <col min="7945" max="7945" width="8.83203125" style="180"/>
    <col min="7946" max="7946" width="26.1640625" style="180" customWidth="1"/>
    <col min="7947" max="8192" width="8.83203125" style="180"/>
    <col min="8193" max="8193" width="5.5" style="180" customWidth="1"/>
    <col min="8194" max="8194" width="11.5" style="180" customWidth="1"/>
    <col min="8195" max="8195" width="11.83203125" style="180" customWidth="1"/>
    <col min="8196" max="8196" width="64.1640625" style="180" customWidth="1"/>
    <col min="8197" max="8197" width="5.6640625" style="180" bestFit="1" customWidth="1"/>
    <col min="8198" max="8198" width="15.5" style="180" customWidth="1"/>
    <col min="8199" max="8199" width="17.5" style="180" customWidth="1"/>
    <col min="8200" max="8200" width="22.83203125" style="180" customWidth="1"/>
    <col min="8201" max="8201" width="8.83203125" style="180"/>
    <col min="8202" max="8202" width="26.1640625" style="180" customWidth="1"/>
    <col min="8203" max="8448" width="8.83203125" style="180"/>
    <col min="8449" max="8449" width="5.5" style="180" customWidth="1"/>
    <col min="8450" max="8450" width="11.5" style="180" customWidth="1"/>
    <col min="8451" max="8451" width="11.83203125" style="180" customWidth="1"/>
    <col min="8452" max="8452" width="64.1640625" style="180" customWidth="1"/>
    <col min="8453" max="8453" width="5.6640625" style="180" bestFit="1" customWidth="1"/>
    <col min="8454" max="8454" width="15.5" style="180" customWidth="1"/>
    <col min="8455" max="8455" width="17.5" style="180" customWidth="1"/>
    <col min="8456" max="8456" width="22.83203125" style="180" customWidth="1"/>
    <col min="8457" max="8457" width="8.83203125" style="180"/>
    <col min="8458" max="8458" width="26.1640625" style="180" customWidth="1"/>
    <col min="8459" max="8704" width="8.83203125" style="180"/>
    <col min="8705" max="8705" width="5.5" style="180" customWidth="1"/>
    <col min="8706" max="8706" width="11.5" style="180" customWidth="1"/>
    <col min="8707" max="8707" width="11.83203125" style="180" customWidth="1"/>
    <col min="8708" max="8708" width="64.1640625" style="180" customWidth="1"/>
    <col min="8709" max="8709" width="5.6640625" style="180" bestFit="1" customWidth="1"/>
    <col min="8710" max="8710" width="15.5" style="180" customWidth="1"/>
    <col min="8711" max="8711" width="17.5" style="180" customWidth="1"/>
    <col min="8712" max="8712" width="22.83203125" style="180" customWidth="1"/>
    <col min="8713" max="8713" width="8.83203125" style="180"/>
    <col min="8714" max="8714" width="26.1640625" style="180" customWidth="1"/>
    <col min="8715" max="8960" width="8.83203125" style="180"/>
    <col min="8961" max="8961" width="5.5" style="180" customWidth="1"/>
    <col min="8962" max="8962" width="11.5" style="180" customWidth="1"/>
    <col min="8963" max="8963" width="11.83203125" style="180" customWidth="1"/>
    <col min="8964" max="8964" width="64.1640625" style="180" customWidth="1"/>
    <col min="8965" max="8965" width="5.6640625" style="180" bestFit="1" customWidth="1"/>
    <col min="8966" max="8966" width="15.5" style="180" customWidth="1"/>
    <col min="8967" max="8967" width="17.5" style="180" customWidth="1"/>
    <col min="8968" max="8968" width="22.83203125" style="180" customWidth="1"/>
    <col min="8969" max="8969" width="8.83203125" style="180"/>
    <col min="8970" max="8970" width="26.1640625" style="180" customWidth="1"/>
    <col min="8971" max="9216" width="8.83203125" style="180"/>
    <col min="9217" max="9217" width="5.5" style="180" customWidth="1"/>
    <col min="9218" max="9218" width="11.5" style="180" customWidth="1"/>
    <col min="9219" max="9219" width="11.83203125" style="180" customWidth="1"/>
    <col min="9220" max="9220" width="64.1640625" style="180" customWidth="1"/>
    <col min="9221" max="9221" width="5.6640625" style="180" bestFit="1" customWidth="1"/>
    <col min="9222" max="9222" width="15.5" style="180" customWidth="1"/>
    <col min="9223" max="9223" width="17.5" style="180" customWidth="1"/>
    <col min="9224" max="9224" width="22.83203125" style="180" customWidth="1"/>
    <col min="9225" max="9225" width="8.83203125" style="180"/>
    <col min="9226" max="9226" width="26.1640625" style="180" customWidth="1"/>
    <col min="9227" max="9472" width="8.83203125" style="180"/>
    <col min="9473" max="9473" width="5.5" style="180" customWidth="1"/>
    <col min="9474" max="9474" width="11.5" style="180" customWidth="1"/>
    <col min="9475" max="9475" width="11.83203125" style="180" customWidth="1"/>
    <col min="9476" max="9476" width="64.1640625" style="180" customWidth="1"/>
    <col min="9477" max="9477" width="5.6640625" style="180" bestFit="1" customWidth="1"/>
    <col min="9478" max="9478" width="15.5" style="180" customWidth="1"/>
    <col min="9479" max="9479" width="17.5" style="180" customWidth="1"/>
    <col min="9480" max="9480" width="22.83203125" style="180" customWidth="1"/>
    <col min="9481" max="9481" width="8.83203125" style="180"/>
    <col min="9482" max="9482" width="26.1640625" style="180" customWidth="1"/>
    <col min="9483" max="9728" width="8.83203125" style="180"/>
    <col min="9729" max="9729" width="5.5" style="180" customWidth="1"/>
    <col min="9730" max="9730" width="11.5" style="180" customWidth="1"/>
    <col min="9731" max="9731" width="11.83203125" style="180" customWidth="1"/>
    <col min="9732" max="9732" width="64.1640625" style="180" customWidth="1"/>
    <col min="9733" max="9733" width="5.6640625" style="180" bestFit="1" customWidth="1"/>
    <col min="9734" max="9734" width="15.5" style="180" customWidth="1"/>
    <col min="9735" max="9735" width="17.5" style="180" customWidth="1"/>
    <col min="9736" max="9736" width="22.83203125" style="180" customWidth="1"/>
    <col min="9737" max="9737" width="8.83203125" style="180"/>
    <col min="9738" max="9738" width="26.1640625" style="180" customWidth="1"/>
    <col min="9739" max="9984" width="8.83203125" style="180"/>
    <col min="9985" max="9985" width="5.5" style="180" customWidth="1"/>
    <col min="9986" max="9986" width="11.5" style="180" customWidth="1"/>
    <col min="9987" max="9987" width="11.83203125" style="180" customWidth="1"/>
    <col min="9988" max="9988" width="64.1640625" style="180" customWidth="1"/>
    <col min="9989" max="9989" width="5.6640625" style="180" bestFit="1" customWidth="1"/>
    <col min="9990" max="9990" width="15.5" style="180" customWidth="1"/>
    <col min="9991" max="9991" width="17.5" style="180" customWidth="1"/>
    <col min="9992" max="9992" width="22.83203125" style="180" customWidth="1"/>
    <col min="9993" max="9993" width="8.83203125" style="180"/>
    <col min="9994" max="9994" width="26.1640625" style="180" customWidth="1"/>
    <col min="9995" max="10240" width="8.83203125" style="180"/>
    <col min="10241" max="10241" width="5.5" style="180" customWidth="1"/>
    <col min="10242" max="10242" width="11.5" style="180" customWidth="1"/>
    <col min="10243" max="10243" width="11.83203125" style="180" customWidth="1"/>
    <col min="10244" max="10244" width="64.1640625" style="180" customWidth="1"/>
    <col min="10245" max="10245" width="5.6640625" style="180" bestFit="1" customWidth="1"/>
    <col min="10246" max="10246" width="15.5" style="180" customWidth="1"/>
    <col min="10247" max="10247" width="17.5" style="180" customWidth="1"/>
    <col min="10248" max="10248" width="22.83203125" style="180" customWidth="1"/>
    <col min="10249" max="10249" width="8.83203125" style="180"/>
    <col min="10250" max="10250" width="26.1640625" style="180" customWidth="1"/>
    <col min="10251" max="10496" width="8.83203125" style="180"/>
    <col min="10497" max="10497" width="5.5" style="180" customWidth="1"/>
    <col min="10498" max="10498" width="11.5" style="180" customWidth="1"/>
    <col min="10499" max="10499" width="11.83203125" style="180" customWidth="1"/>
    <col min="10500" max="10500" width="64.1640625" style="180" customWidth="1"/>
    <col min="10501" max="10501" width="5.6640625" style="180" bestFit="1" customWidth="1"/>
    <col min="10502" max="10502" width="15.5" style="180" customWidth="1"/>
    <col min="10503" max="10503" width="17.5" style="180" customWidth="1"/>
    <col min="10504" max="10504" width="22.83203125" style="180" customWidth="1"/>
    <col min="10505" max="10505" width="8.83203125" style="180"/>
    <col min="10506" max="10506" width="26.1640625" style="180" customWidth="1"/>
    <col min="10507" max="10752" width="8.83203125" style="180"/>
    <col min="10753" max="10753" width="5.5" style="180" customWidth="1"/>
    <col min="10754" max="10754" width="11.5" style="180" customWidth="1"/>
    <col min="10755" max="10755" width="11.83203125" style="180" customWidth="1"/>
    <col min="10756" max="10756" width="64.1640625" style="180" customWidth="1"/>
    <col min="10757" max="10757" width="5.6640625" style="180" bestFit="1" customWidth="1"/>
    <col min="10758" max="10758" width="15.5" style="180" customWidth="1"/>
    <col min="10759" max="10759" width="17.5" style="180" customWidth="1"/>
    <col min="10760" max="10760" width="22.83203125" style="180" customWidth="1"/>
    <col min="10761" max="10761" width="8.83203125" style="180"/>
    <col min="10762" max="10762" width="26.1640625" style="180" customWidth="1"/>
    <col min="10763" max="11008" width="8.83203125" style="180"/>
    <col min="11009" max="11009" width="5.5" style="180" customWidth="1"/>
    <col min="11010" max="11010" width="11.5" style="180" customWidth="1"/>
    <col min="11011" max="11011" width="11.83203125" style="180" customWidth="1"/>
    <col min="11012" max="11012" width="64.1640625" style="180" customWidth="1"/>
    <col min="11013" max="11013" width="5.6640625" style="180" bestFit="1" customWidth="1"/>
    <col min="11014" max="11014" width="15.5" style="180" customWidth="1"/>
    <col min="11015" max="11015" width="17.5" style="180" customWidth="1"/>
    <col min="11016" max="11016" width="22.83203125" style="180" customWidth="1"/>
    <col min="11017" max="11017" width="8.83203125" style="180"/>
    <col min="11018" max="11018" width="26.1640625" style="180" customWidth="1"/>
    <col min="11019" max="11264" width="8.83203125" style="180"/>
    <col min="11265" max="11265" width="5.5" style="180" customWidth="1"/>
    <col min="11266" max="11266" width="11.5" style="180" customWidth="1"/>
    <col min="11267" max="11267" width="11.83203125" style="180" customWidth="1"/>
    <col min="11268" max="11268" width="64.1640625" style="180" customWidth="1"/>
    <col min="11269" max="11269" width="5.6640625" style="180" bestFit="1" customWidth="1"/>
    <col min="11270" max="11270" width="15.5" style="180" customWidth="1"/>
    <col min="11271" max="11271" width="17.5" style="180" customWidth="1"/>
    <col min="11272" max="11272" width="22.83203125" style="180" customWidth="1"/>
    <col min="11273" max="11273" width="8.83203125" style="180"/>
    <col min="11274" max="11274" width="26.1640625" style="180" customWidth="1"/>
    <col min="11275" max="11520" width="8.83203125" style="180"/>
    <col min="11521" max="11521" width="5.5" style="180" customWidth="1"/>
    <col min="11522" max="11522" width="11.5" style="180" customWidth="1"/>
    <col min="11523" max="11523" width="11.83203125" style="180" customWidth="1"/>
    <col min="11524" max="11524" width="64.1640625" style="180" customWidth="1"/>
    <col min="11525" max="11525" width="5.6640625" style="180" bestFit="1" customWidth="1"/>
    <col min="11526" max="11526" width="15.5" style="180" customWidth="1"/>
    <col min="11527" max="11527" width="17.5" style="180" customWidth="1"/>
    <col min="11528" max="11528" width="22.83203125" style="180" customWidth="1"/>
    <col min="11529" max="11529" width="8.83203125" style="180"/>
    <col min="11530" max="11530" width="26.1640625" style="180" customWidth="1"/>
    <col min="11531" max="11776" width="8.83203125" style="180"/>
    <col min="11777" max="11777" width="5.5" style="180" customWidth="1"/>
    <col min="11778" max="11778" width="11.5" style="180" customWidth="1"/>
    <col min="11779" max="11779" width="11.83203125" style="180" customWidth="1"/>
    <col min="11780" max="11780" width="64.1640625" style="180" customWidth="1"/>
    <col min="11781" max="11781" width="5.6640625" style="180" bestFit="1" customWidth="1"/>
    <col min="11782" max="11782" width="15.5" style="180" customWidth="1"/>
    <col min="11783" max="11783" width="17.5" style="180" customWidth="1"/>
    <col min="11784" max="11784" width="22.83203125" style="180" customWidth="1"/>
    <col min="11785" max="11785" width="8.83203125" style="180"/>
    <col min="11786" max="11786" width="26.1640625" style="180" customWidth="1"/>
    <col min="11787" max="12032" width="8.83203125" style="180"/>
    <col min="12033" max="12033" width="5.5" style="180" customWidth="1"/>
    <col min="12034" max="12034" width="11.5" style="180" customWidth="1"/>
    <col min="12035" max="12035" width="11.83203125" style="180" customWidth="1"/>
    <col min="12036" max="12036" width="64.1640625" style="180" customWidth="1"/>
    <col min="12037" max="12037" width="5.6640625" style="180" bestFit="1" customWidth="1"/>
    <col min="12038" max="12038" width="15.5" style="180" customWidth="1"/>
    <col min="12039" max="12039" width="17.5" style="180" customWidth="1"/>
    <col min="12040" max="12040" width="22.83203125" style="180" customWidth="1"/>
    <col min="12041" max="12041" width="8.83203125" style="180"/>
    <col min="12042" max="12042" width="26.1640625" style="180" customWidth="1"/>
    <col min="12043" max="12288" width="8.83203125" style="180"/>
    <col min="12289" max="12289" width="5.5" style="180" customWidth="1"/>
    <col min="12290" max="12290" width="11.5" style="180" customWidth="1"/>
    <col min="12291" max="12291" width="11.83203125" style="180" customWidth="1"/>
    <col min="12292" max="12292" width="64.1640625" style="180" customWidth="1"/>
    <col min="12293" max="12293" width="5.6640625" style="180" bestFit="1" customWidth="1"/>
    <col min="12294" max="12294" width="15.5" style="180" customWidth="1"/>
    <col min="12295" max="12295" width="17.5" style="180" customWidth="1"/>
    <col min="12296" max="12296" width="22.83203125" style="180" customWidth="1"/>
    <col min="12297" max="12297" width="8.83203125" style="180"/>
    <col min="12298" max="12298" width="26.1640625" style="180" customWidth="1"/>
    <col min="12299" max="12544" width="8.83203125" style="180"/>
    <col min="12545" max="12545" width="5.5" style="180" customWidth="1"/>
    <col min="12546" max="12546" width="11.5" style="180" customWidth="1"/>
    <col min="12547" max="12547" width="11.83203125" style="180" customWidth="1"/>
    <col min="12548" max="12548" width="64.1640625" style="180" customWidth="1"/>
    <col min="12549" max="12549" width="5.6640625" style="180" bestFit="1" customWidth="1"/>
    <col min="12550" max="12550" width="15.5" style="180" customWidth="1"/>
    <col min="12551" max="12551" width="17.5" style="180" customWidth="1"/>
    <col min="12552" max="12552" width="22.83203125" style="180" customWidth="1"/>
    <col min="12553" max="12553" width="8.83203125" style="180"/>
    <col min="12554" max="12554" width="26.1640625" style="180" customWidth="1"/>
    <col min="12555" max="12800" width="8.83203125" style="180"/>
    <col min="12801" max="12801" width="5.5" style="180" customWidth="1"/>
    <col min="12802" max="12802" width="11.5" style="180" customWidth="1"/>
    <col min="12803" max="12803" width="11.83203125" style="180" customWidth="1"/>
    <col min="12804" max="12804" width="64.1640625" style="180" customWidth="1"/>
    <col min="12805" max="12805" width="5.6640625" style="180" bestFit="1" customWidth="1"/>
    <col min="12806" max="12806" width="15.5" style="180" customWidth="1"/>
    <col min="12807" max="12807" width="17.5" style="180" customWidth="1"/>
    <col min="12808" max="12808" width="22.83203125" style="180" customWidth="1"/>
    <col min="12809" max="12809" width="8.83203125" style="180"/>
    <col min="12810" max="12810" width="26.1640625" style="180" customWidth="1"/>
    <col min="12811" max="13056" width="8.83203125" style="180"/>
    <col min="13057" max="13057" width="5.5" style="180" customWidth="1"/>
    <col min="13058" max="13058" width="11.5" style="180" customWidth="1"/>
    <col min="13059" max="13059" width="11.83203125" style="180" customWidth="1"/>
    <col min="13060" max="13060" width="64.1640625" style="180" customWidth="1"/>
    <col min="13061" max="13061" width="5.6640625" style="180" bestFit="1" customWidth="1"/>
    <col min="13062" max="13062" width="15.5" style="180" customWidth="1"/>
    <col min="13063" max="13063" width="17.5" style="180" customWidth="1"/>
    <col min="13064" max="13064" width="22.83203125" style="180" customWidth="1"/>
    <col min="13065" max="13065" width="8.83203125" style="180"/>
    <col min="13066" max="13066" width="26.1640625" style="180" customWidth="1"/>
    <col min="13067" max="13312" width="8.83203125" style="180"/>
    <col min="13313" max="13313" width="5.5" style="180" customWidth="1"/>
    <col min="13314" max="13314" width="11.5" style="180" customWidth="1"/>
    <col min="13315" max="13315" width="11.83203125" style="180" customWidth="1"/>
    <col min="13316" max="13316" width="64.1640625" style="180" customWidth="1"/>
    <col min="13317" max="13317" width="5.6640625" style="180" bestFit="1" customWidth="1"/>
    <col min="13318" max="13318" width="15.5" style="180" customWidth="1"/>
    <col min="13319" max="13319" width="17.5" style="180" customWidth="1"/>
    <col min="13320" max="13320" width="22.83203125" style="180" customWidth="1"/>
    <col min="13321" max="13321" width="8.83203125" style="180"/>
    <col min="13322" max="13322" width="26.1640625" style="180" customWidth="1"/>
    <col min="13323" max="13568" width="8.83203125" style="180"/>
    <col min="13569" max="13569" width="5.5" style="180" customWidth="1"/>
    <col min="13570" max="13570" width="11.5" style="180" customWidth="1"/>
    <col min="13571" max="13571" width="11.83203125" style="180" customWidth="1"/>
    <col min="13572" max="13572" width="64.1640625" style="180" customWidth="1"/>
    <col min="13573" max="13573" width="5.6640625" style="180" bestFit="1" customWidth="1"/>
    <col min="13574" max="13574" width="15.5" style="180" customWidth="1"/>
    <col min="13575" max="13575" width="17.5" style="180" customWidth="1"/>
    <col min="13576" max="13576" width="22.83203125" style="180" customWidth="1"/>
    <col min="13577" max="13577" width="8.83203125" style="180"/>
    <col min="13578" max="13578" width="26.1640625" style="180" customWidth="1"/>
    <col min="13579" max="13824" width="8.83203125" style="180"/>
    <col min="13825" max="13825" width="5.5" style="180" customWidth="1"/>
    <col min="13826" max="13826" width="11.5" style="180" customWidth="1"/>
    <col min="13827" max="13827" width="11.83203125" style="180" customWidth="1"/>
    <col min="13828" max="13828" width="64.1640625" style="180" customWidth="1"/>
    <col min="13829" max="13829" width="5.6640625" style="180" bestFit="1" customWidth="1"/>
    <col min="13830" max="13830" width="15.5" style="180" customWidth="1"/>
    <col min="13831" max="13831" width="17.5" style="180" customWidth="1"/>
    <col min="13832" max="13832" width="22.83203125" style="180" customWidth="1"/>
    <col min="13833" max="13833" width="8.83203125" style="180"/>
    <col min="13834" max="13834" width="26.1640625" style="180" customWidth="1"/>
    <col min="13835" max="14080" width="8.83203125" style="180"/>
    <col min="14081" max="14081" width="5.5" style="180" customWidth="1"/>
    <col min="14082" max="14082" width="11.5" style="180" customWidth="1"/>
    <col min="14083" max="14083" width="11.83203125" style="180" customWidth="1"/>
    <col min="14084" max="14084" width="64.1640625" style="180" customWidth="1"/>
    <col min="14085" max="14085" width="5.6640625" style="180" bestFit="1" customWidth="1"/>
    <col min="14086" max="14086" width="15.5" style="180" customWidth="1"/>
    <col min="14087" max="14087" width="17.5" style="180" customWidth="1"/>
    <col min="14088" max="14088" width="22.83203125" style="180" customWidth="1"/>
    <col min="14089" max="14089" width="8.83203125" style="180"/>
    <col min="14090" max="14090" width="26.1640625" style="180" customWidth="1"/>
    <col min="14091" max="14336" width="8.83203125" style="180"/>
    <col min="14337" max="14337" width="5.5" style="180" customWidth="1"/>
    <col min="14338" max="14338" width="11.5" style="180" customWidth="1"/>
    <col min="14339" max="14339" width="11.83203125" style="180" customWidth="1"/>
    <col min="14340" max="14340" width="64.1640625" style="180" customWidth="1"/>
    <col min="14341" max="14341" width="5.6640625" style="180" bestFit="1" customWidth="1"/>
    <col min="14342" max="14342" width="15.5" style="180" customWidth="1"/>
    <col min="14343" max="14343" width="17.5" style="180" customWidth="1"/>
    <col min="14344" max="14344" width="22.83203125" style="180" customWidth="1"/>
    <col min="14345" max="14345" width="8.83203125" style="180"/>
    <col min="14346" max="14346" width="26.1640625" style="180" customWidth="1"/>
    <col min="14347" max="14592" width="8.83203125" style="180"/>
    <col min="14593" max="14593" width="5.5" style="180" customWidth="1"/>
    <col min="14594" max="14594" width="11.5" style="180" customWidth="1"/>
    <col min="14595" max="14595" width="11.83203125" style="180" customWidth="1"/>
    <col min="14596" max="14596" width="64.1640625" style="180" customWidth="1"/>
    <col min="14597" max="14597" width="5.6640625" style="180" bestFit="1" customWidth="1"/>
    <col min="14598" max="14598" width="15.5" style="180" customWidth="1"/>
    <col min="14599" max="14599" width="17.5" style="180" customWidth="1"/>
    <col min="14600" max="14600" width="22.83203125" style="180" customWidth="1"/>
    <col min="14601" max="14601" width="8.83203125" style="180"/>
    <col min="14602" max="14602" width="26.1640625" style="180" customWidth="1"/>
    <col min="14603" max="14848" width="8.83203125" style="180"/>
    <col min="14849" max="14849" width="5.5" style="180" customWidth="1"/>
    <col min="14850" max="14850" width="11.5" style="180" customWidth="1"/>
    <col min="14851" max="14851" width="11.83203125" style="180" customWidth="1"/>
    <col min="14852" max="14852" width="64.1640625" style="180" customWidth="1"/>
    <col min="14853" max="14853" width="5.6640625" style="180" bestFit="1" customWidth="1"/>
    <col min="14854" max="14854" width="15.5" style="180" customWidth="1"/>
    <col min="14855" max="14855" width="17.5" style="180" customWidth="1"/>
    <col min="14856" max="14856" width="22.83203125" style="180" customWidth="1"/>
    <col min="14857" max="14857" width="8.83203125" style="180"/>
    <col min="14858" max="14858" width="26.1640625" style="180" customWidth="1"/>
    <col min="14859" max="15104" width="8.83203125" style="180"/>
    <col min="15105" max="15105" width="5.5" style="180" customWidth="1"/>
    <col min="15106" max="15106" width="11.5" style="180" customWidth="1"/>
    <col min="15107" max="15107" width="11.83203125" style="180" customWidth="1"/>
    <col min="15108" max="15108" width="64.1640625" style="180" customWidth="1"/>
    <col min="15109" max="15109" width="5.6640625" style="180" bestFit="1" customWidth="1"/>
    <col min="15110" max="15110" width="15.5" style="180" customWidth="1"/>
    <col min="15111" max="15111" width="17.5" style="180" customWidth="1"/>
    <col min="15112" max="15112" width="22.83203125" style="180" customWidth="1"/>
    <col min="15113" max="15113" width="8.83203125" style="180"/>
    <col min="15114" max="15114" width="26.1640625" style="180" customWidth="1"/>
    <col min="15115" max="15360" width="8.83203125" style="180"/>
    <col min="15361" max="15361" width="5.5" style="180" customWidth="1"/>
    <col min="15362" max="15362" width="11.5" style="180" customWidth="1"/>
    <col min="15363" max="15363" width="11.83203125" style="180" customWidth="1"/>
    <col min="15364" max="15364" width="64.1640625" style="180" customWidth="1"/>
    <col min="15365" max="15365" width="5.6640625" style="180" bestFit="1" customWidth="1"/>
    <col min="15366" max="15366" width="15.5" style="180" customWidth="1"/>
    <col min="15367" max="15367" width="17.5" style="180" customWidth="1"/>
    <col min="15368" max="15368" width="22.83203125" style="180" customWidth="1"/>
    <col min="15369" max="15369" width="8.83203125" style="180"/>
    <col min="15370" max="15370" width="26.1640625" style="180" customWidth="1"/>
    <col min="15371" max="15616" width="8.83203125" style="180"/>
    <col min="15617" max="15617" width="5.5" style="180" customWidth="1"/>
    <col min="15618" max="15618" width="11.5" style="180" customWidth="1"/>
    <col min="15619" max="15619" width="11.83203125" style="180" customWidth="1"/>
    <col min="15620" max="15620" width="64.1640625" style="180" customWidth="1"/>
    <col min="15621" max="15621" width="5.6640625" style="180" bestFit="1" customWidth="1"/>
    <col min="15622" max="15622" width="15.5" style="180" customWidth="1"/>
    <col min="15623" max="15623" width="17.5" style="180" customWidth="1"/>
    <col min="15624" max="15624" width="22.83203125" style="180" customWidth="1"/>
    <col min="15625" max="15625" width="8.83203125" style="180"/>
    <col min="15626" max="15626" width="26.1640625" style="180" customWidth="1"/>
    <col min="15627" max="15872" width="8.83203125" style="180"/>
    <col min="15873" max="15873" width="5.5" style="180" customWidth="1"/>
    <col min="15874" max="15874" width="11.5" style="180" customWidth="1"/>
    <col min="15875" max="15875" width="11.83203125" style="180" customWidth="1"/>
    <col min="15876" max="15876" width="64.1640625" style="180" customWidth="1"/>
    <col min="15877" max="15877" width="5.6640625" style="180" bestFit="1" customWidth="1"/>
    <col min="15878" max="15878" width="15.5" style="180" customWidth="1"/>
    <col min="15879" max="15879" width="17.5" style="180" customWidth="1"/>
    <col min="15880" max="15880" width="22.83203125" style="180" customWidth="1"/>
    <col min="15881" max="15881" width="8.83203125" style="180"/>
    <col min="15882" max="15882" width="26.1640625" style="180" customWidth="1"/>
    <col min="15883" max="16128" width="8.83203125" style="180"/>
    <col min="16129" max="16129" width="5.5" style="180" customWidth="1"/>
    <col min="16130" max="16130" width="11.5" style="180" customWidth="1"/>
    <col min="16131" max="16131" width="11.83203125" style="180" customWidth="1"/>
    <col min="16132" max="16132" width="64.1640625" style="180" customWidth="1"/>
    <col min="16133" max="16133" width="5.6640625" style="180" bestFit="1" customWidth="1"/>
    <col min="16134" max="16134" width="15.5" style="180" customWidth="1"/>
    <col min="16135" max="16135" width="17.5" style="180" customWidth="1"/>
    <col min="16136" max="16136" width="22.83203125" style="180" customWidth="1"/>
    <col min="16137" max="16137" width="8.83203125" style="180"/>
    <col min="16138" max="16138" width="26.1640625" style="180" customWidth="1"/>
    <col min="16139" max="16384" width="8.83203125" style="180"/>
  </cols>
  <sheetData>
    <row r="1" spans="1:9" ht="18">
      <c r="A1" s="363" t="s">
        <v>21</v>
      </c>
      <c r="B1" s="363"/>
      <c r="C1" s="363"/>
      <c r="D1" s="363"/>
      <c r="E1" s="257"/>
    </row>
    <row r="2" spans="1:9" s="183" customFormat="1" ht="18" customHeight="1">
      <c r="A2" s="364" t="s">
        <v>1</v>
      </c>
      <c r="B2" s="365"/>
      <c r="C2" s="366" t="s">
        <v>2</v>
      </c>
      <c r="D2" s="366"/>
      <c r="E2" s="366"/>
      <c r="F2" s="366"/>
      <c r="G2" s="366"/>
      <c r="H2" s="366"/>
      <c r="I2" s="202"/>
    </row>
    <row r="3" spans="1:9" s="182" customFormat="1" ht="18" customHeight="1">
      <c r="A3" s="367" t="s">
        <v>3</v>
      </c>
      <c r="B3" s="368"/>
      <c r="C3" s="369"/>
      <c r="D3" s="369"/>
      <c r="E3" s="369"/>
      <c r="F3" s="369"/>
      <c r="G3" s="369"/>
      <c r="H3" s="369"/>
      <c r="I3" s="203"/>
    </row>
    <row r="4" spans="1:9" ht="15.6">
      <c r="A4" s="181" t="s">
        <v>22</v>
      </c>
      <c r="B4" s="258"/>
      <c r="C4" s="259" t="s">
        <v>23</v>
      </c>
      <c r="D4" s="180"/>
      <c r="E4" s="257"/>
    </row>
    <row r="5" spans="1:9" ht="13.5" thickBot="1">
      <c r="A5" s="260"/>
      <c r="B5" s="260"/>
      <c r="C5" s="261"/>
      <c r="D5" s="262"/>
      <c r="E5" s="257"/>
      <c r="F5" s="263"/>
    </row>
    <row r="6" spans="1:9">
      <c r="A6" s="370" t="s">
        <v>24</v>
      </c>
      <c r="B6" s="371"/>
      <c r="C6" s="371"/>
      <c r="D6" s="372" t="s">
        <v>25</v>
      </c>
      <c r="E6" s="372" t="s">
        <v>26</v>
      </c>
      <c r="F6" s="375" t="s">
        <v>27</v>
      </c>
      <c r="G6" s="377" t="s">
        <v>28</v>
      </c>
      <c r="H6" s="352" t="s">
        <v>29</v>
      </c>
    </row>
    <row r="7" spans="1:9" ht="13.5" thickBot="1">
      <c r="A7" s="264" t="s">
        <v>30</v>
      </c>
      <c r="B7" s="265" t="s">
        <v>31</v>
      </c>
      <c r="C7" s="265" t="s">
        <v>32</v>
      </c>
      <c r="D7" s="373"/>
      <c r="E7" s="374"/>
      <c r="F7" s="376"/>
      <c r="G7" s="378"/>
      <c r="H7" s="353"/>
    </row>
    <row r="8" spans="1:9" ht="26.1">
      <c r="A8" s="354">
        <v>1</v>
      </c>
      <c r="B8" s="355" t="s">
        <v>33</v>
      </c>
      <c r="C8" s="356" t="s">
        <v>34</v>
      </c>
      <c r="D8" s="266" t="s">
        <v>35</v>
      </c>
      <c r="E8" s="358" t="s">
        <v>36</v>
      </c>
      <c r="F8" s="360">
        <v>24</v>
      </c>
      <c r="G8" s="361">
        <v>0</v>
      </c>
      <c r="H8" s="362">
        <f>ROUND(F8*G8,2)</f>
        <v>0</v>
      </c>
    </row>
    <row r="9" spans="1:9" ht="37.5">
      <c r="A9" s="326"/>
      <c r="B9" s="328"/>
      <c r="C9" s="357"/>
      <c r="D9" s="267" t="s">
        <v>37</v>
      </c>
      <c r="E9" s="359"/>
      <c r="F9" s="334"/>
      <c r="G9" s="336"/>
      <c r="H9" s="324"/>
    </row>
    <row r="10" spans="1:9">
      <c r="A10" s="325">
        <v>3</v>
      </c>
      <c r="B10" s="327" t="s">
        <v>33</v>
      </c>
      <c r="C10" s="342" t="s">
        <v>38</v>
      </c>
      <c r="D10" s="268" t="s">
        <v>39</v>
      </c>
      <c r="E10" s="345" t="s">
        <v>40</v>
      </c>
      <c r="F10" s="333">
        <v>1</v>
      </c>
      <c r="G10" s="349">
        <f>VSEOB.POLOZKY_PD!D27</f>
        <v>0</v>
      </c>
      <c r="H10" s="323">
        <f t="shared" ref="H10:H18" si="0">ROUND(F10*G10,2)</f>
        <v>0</v>
      </c>
    </row>
    <row r="11" spans="1:9">
      <c r="A11" s="340"/>
      <c r="B11" s="341"/>
      <c r="C11" s="343"/>
      <c r="D11" s="269" t="s">
        <v>41</v>
      </c>
      <c r="E11" s="346"/>
      <c r="F11" s="348"/>
      <c r="G11" s="350"/>
      <c r="H11" s="337"/>
    </row>
    <row r="12" spans="1:9">
      <c r="A12" s="340"/>
      <c r="B12" s="341"/>
      <c r="C12" s="343"/>
      <c r="D12" s="270" t="s">
        <v>42</v>
      </c>
      <c r="E12" s="346"/>
      <c r="F12" s="348"/>
      <c r="G12" s="350"/>
      <c r="H12" s="337"/>
    </row>
    <row r="13" spans="1:9">
      <c r="A13" s="340"/>
      <c r="B13" s="341"/>
      <c r="C13" s="343"/>
      <c r="D13" s="271" t="s">
        <v>43</v>
      </c>
      <c r="E13" s="346"/>
      <c r="F13" s="348"/>
      <c r="G13" s="350"/>
      <c r="H13" s="337"/>
    </row>
    <row r="14" spans="1:9" ht="26.1">
      <c r="A14" s="340"/>
      <c r="B14" s="341"/>
      <c r="C14" s="343"/>
      <c r="D14" s="270" t="s">
        <v>44</v>
      </c>
      <c r="E14" s="346"/>
      <c r="F14" s="348"/>
      <c r="G14" s="350"/>
      <c r="H14" s="337"/>
    </row>
    <row r="15" spans="1:9" ht="26.1">
      <c r="A15" s="340"/>
      <c r="B15" s="341"/>
      <c r="C15" s="343"/>
      <c r="D15" s="270" t="s">
        <v>45</v>
      </c>
      <c r="E15" s="346"/>
      <c r="F15" s="348"/>
      <c r="G15" s="350"/>
      <c r="H15" s="337"/>
    </row>
    <row r="16" spans="1:9">
      <c r="A16" s="340"/>
      <c r="B16" s="341"/>
      <c r="C16" s="343"/>
      <c r="D16" s="272" t="s">
        <v>46</v>
      </c>
      <c r="E16" s="346"/>
      <c r="F16" s="348"/>
      <c r="G16" s="350"/>
      <c r="H16" s="337"/>
    </row>
    <row r="17" spans="1:11" ht="26.1">
      <c r="A17" s="326"/>
      <c r="B17" s="328"/>
      <c r="C17" s="344"/>
      <c r="D17" s="272" t="s">
        <v>47</v>
      </c>
      <c r="E17" s="347"/>
      <c r="F17" s="334"/>
      <c r="G17" s="351"/>
      <c r="H17" s="324"/>
    </row>
    <row r="18" spans="1:11" ht="26.1">
      <c r="A18" s="325">
        <v>4</v>
      </c>
      <c r="B18" s="327" t="s">
        <v>33</v>
      </c>
      <c r="C18" s="338" t="s">
        <v>48</v>
      </c>
      <c r="D18" s="273" t="s">
        <v>49</v>
      </c>
      <c r="E18" s="327" t="s">
        <v>50</v>
      </c>
      <c r="F18" s="333">
        <v>8500</v>
      </c>
      <c r="G18" s="335">
        <v>0</v>
      </c>
      <c r="H18" s="323">
        <f t="shared" si="0"/>
        <v>0</v>
      </c>
    </row>
    <row r="19" spans="1:11">
      <c r="A19" s="326"/>
      <c r="B19" s="328"/>
      <c r="C19" s="339"/>
      <c r="D19" s="274" t="s">
        <v>51</v>
      </c>
      <c r="E19" s="328"/>
      <c r="F19" s="334"/>
      <c r="G19" s="336"/>
      <c r="H19" s="324"/>
    </row>
    <row r="20" spans="1:11">
      <c r="A20" s="325">
        <v>7</v>
      </c>
      <c r="B20" s="327" t="s">
        <v>33</v>
      </c>
      <c r="C20" s="329" t="s">
        <v>52</v>
      </c>
      <c r="D20" s="204" t="s">
        <v>53</v>
      </c>
      <c r="E20" s="331" t="s">
        <v>40</v>
      </c>
      <c r="F20" s="333">
        <v>1</v>
      </c>
      <c r="G20" s="335">
        <v>0</v>
      </c>
      <c r="H20" s="323">
        <f>F20*G20</f>
        <v>0</v>
      </c>
    </row>
    <row r="21" spans="1:11" ht="37.5">
      <c r="A21" s="326"/>
      <c r="B21" s="328"/>
      <c r="C21" s="330"/>
      <c r="D21" s="205" t="s">
        <v>54</v>
      </c>
      <c r="E21" s="332"/>
      <c r="F21" s="334"/>
      <c r="G21" s="336"/>
      <c r="H21" s="324"/>
    </row>
    <row r="22" spans="1:11">
      <c r="A22" s="325">
        <v>8</v>
      </c>
      <c r="B22" s="327" t="s">
        <v>33</v>
      </c>
      <c r="C22" s="329" t="s">
        <v>55</v>
      </c>
      <c r="D22" s="204" t="s">
        <v>56</v>
      </c>
      <c r="E22" s="331" t="s">
        <v>57</v>
      </c>
      <c r="F22" s="333">
        <v>90</v>
      </c>
      <c r="G22" s="335">
        <v>0</v>
      </c>
      <c r="H22" s="323">
        <f>F22*G22</f>
        <v>0</v>
      </c>
    </row>
    <row r="23" spans="1:11" ht="37.5">
      <c r="A23" s="326"/>
      <c r="B23" s="328"/>
      <c r="C23" s="330"/>
      <c r="D23" s="205" t="s">
        <v>54</v>
      </c>
      <c r="E23" s="332"/>
      <c r="F23" s="334"/>
      <c r="G23" s="336"/>
      <c r="H23" s="324"/>
    </row>
    <row r="24" spans="1:11">
      <c r="A24" s="325">
        <v>9</v>
      </c>
      <c r="B24" s="327" t="s">
        <v>33</v>
      </c>
      <c r="C24" s="329" t="s">
        <v>58</v>
      </c>
      <c r="D24" s="204" t="s">
        <v>59</v>
      </c>
      <c r="E24" s="331" t="s">
        <v>57</v>
      </c>
      <c r="F24" s="333">
        <v>90</v>
      </c>
      <c r="G24" s="335">
        <v>0</v>
      </c>
      <c r="H24" s="323">
        <f>F24*G24</f>
        <v>0</v>
      </c>
    </row>
    <row r="25" spans="1:11" ht="37.5">
      <c r="A25" s="326"/>
      <c r="B25" s="328"/>
      <c r="C25" s="330"/>
      <c r="D25" s="205" t="s">
        <v>60</v>
      </c>
      <c r="E25" s="332"/>
      <c r="F25" s="334"/>
      <c r="G25" s="336"/>
      <c r="H25" s="324"/>
    </row>
    <row r="26" spans="1:11">
      <c r="A26" s="325">
        <v>10</v>
      </c>
      <c r="B26" s="327" t="s">
        <v>33</v>
      </c>
      <c r="C26" s="329" t="s">
        <v>61</v>
      </c>
      <c r="D26" s="204" t="s">
        <v>62</v>
      </c>
      <c r="E26" s="331" t="s">
        <v>57</v>
      </c>
      <c r="F26" s="333">
        <v>90</v>
      </c>
      <c r="G26" s="335">
        <v>0</v>
      </c>
      <c r="H26" s="323">
        <f>F26*G26</f>
        <v>0</v>
      </c>
    </row>
    <row r="27" spans="1:11" ht="38.1" thickBot="1">
      <c r="A27" s="326"/>
      <c r="B27" s="328"/>
      <c r="C27" s="330"/>
      <c r="D27" s="205" t="s">
        <v>63</v>
      </c>
      <c r="E27" s="332"/>
      <c r="F27" s="334"/>
      <c r="G27" s="336"/>
      <c r="H27" s="324"/>
    </row>
    <row r="28" spans="1:11" ht="14.1" thickTop="1" thickBot="1">
      <c r="A28" s="275"/>
      <c r="B28" s="276"/>
      <c r="C28" s="276"/>
      <c r="D28" s="277"/>
      <c r="E28" s="276"/>
      <c r="F28" s="278"/>
      <c r="G28" s="276"/>
      <c r="H28" s="279">
        <f>SUM(H8:H27)</f>
        <v>0</v>
      </c>
    </row>
    <row r="30" spans="1:11">
      <c r="B30" s="206"/>
    </row>
    <row r="31" spans="1:11" ht="14.45">
      <c r="A31" s="206"/>
      <c r="B31" s="208"/>
      <c r="C31" s="206"/>
      <c r="D31" s="209"/>
      <c r="E31" s="210"/>
      <c r="F31" s="211"/>
      <c r="G31" s="212"/>
      <c r="H31" s="210"/>
      <c r="I31" s="213"/>
      <c r="J31" s="210"/>
      <c r="K31" s="210"/>
    </row>
    <row r="32" spans="1:11" ht="14.45">
      <c r="A32" s="206"/>
      <c r="B32" s="214"/>
      <c r="C32" s="206"/>
      <c r="D32" s="209"/>
      <c r="E32" s="210"/>
      <c r="F32" s="211"/>
      <c r="G32" s="210"/>
      <c r="H32" s="210"/>
      <c r="I32" s="213"/>
      <c r="J32" s="210"/>
      <c r="K32" s="210"/>
    </row>
    <row r="33" spans="1:11">
      <c r="A33" s="206"/>
      <c r="B33" s="210"/>
      <c r="C33" s="210"/>
      <c r="D33" s="215"/>
      <c r="E33" s="210"/>
      <c r="F33" s="211"/>
      <c r="G33" s="210"/>
      <c r="H33" s="210"/>
      <c r="I33" s="213"/>
      <c r="J33" s="210"/>
      <c r="K33" s="210"/>
    </row>
    <row r="34" spans="1:11">
      <c r="A34" s="206"/>
      <c r="B34" s="210"/>
      <c r="C34" s="210"/>
      <c r="D34" s="215"/>
      <c r="E34" s="210"/>
      <c r="F34" s="211"/>
      <c r="G34" s="210"/>
      <c r="H34" s="210"/>
      <c r="I34" s="213"/>
      <c r="J34" s="210"/>
      <c r="K34" s="210"/>
    </row>
    <row r="35" spans="1:11">
      <c r="A35" s="206"/>
      <c r="B35" s="210"/>
      <c r="C35" s="210"/>
      <c r="D35" s="215"/>
      <c r="E35" s="210"/>
      <c r="F35" s="211"/>
      <c r="G35" s="210"/>
      <c r="H35" s="210"/>
      <c r="I35" s="213"/>
      <c r="J35" s="210"/>
      <c r="K35" s="210"/>
    </row>
    <row r="36" spans="1:11" ht="14.45">
      <c r="A36" s="206"/>
      <c r="B36" s="214"/>
      <c r="C36" s="210"/>
      <c r="D36" s="215"/>
      <c r="E36" s="210"/>
      <c r="F36" s="211"/>
      <c r="G36" s="210"/>
      <c r="H36" s="210"/>
      <c r="I36" s="213"/>
      <c r="J36" s="210"/>
      <c r="K36" s="210"/>
    </row>
    <row r="37" spans="1:11" ht="14.45">
      <c r="A37" s="206"/>
      <c r="B37" s="216"/>
      <c r="C37" s="210"/>
      <c r="D37" s="215"/>
      <c r="E37" s="210"/>
      <c r="F37" s="211"/>
      <c r="G37" s="210"/>
      <c r="H37" s="210"/>
      <c r="I37" s="213"/>
      <c r="J37" s="210"/>
      <c r="K37" s="210"/>
    </row>
    <row r="38" spans="1:11">
      <c r="A38" s="206"/>
      <c r="B38" s="206"/>
      <c r="C38" s="210"/>
      <c r="D38" s="215"/>
      <c r="E38" s="210"/>
      <c r="F38" s="211"/>
      <c r="G38" s="210"/>
      <c r="H38" s="210"/>
      <c r="I38" s="213"/>
      <c r="J38" s="210"/>
      <c r="K38" s="210"/>
    </row>
    <row r="39" spans="1:11" ht="14.45">
      <c r="A39" s="206"/>
      <c r="B39" s="208"/>
      <c r="C39" s="210"/>
      <c r="D39" s="215"/>
      <c r="E39" s="210"/>
      <c r="F39" s="211"/>
      <c r="G39" s="210"/>
      <c r="H39" s="210"/>
      <c r="I39" s="213"/>
      <c r="J39" s="210"/>
      <c r="K39" s="210"/>
    </row>
    <row r="40" spans="1:11" ht="14.45">
      <c r="A40" s="206"/>
      <c r="B40" s="217"/>
      <c r="C40" s="210"/>
      <c r="D40" s="215"/>
      <c r="E40" s="210"/>
      <c r="F40" s="211"/>
      <c r="G40" s="210"/>
      <c r="H40" s="210"/>
      <c r="I40" s="213"/>
      <c r="J40" s="210"/>
      <c r="K40" s="210"/>
    </row>
    <row r="41" spans="1:11">
      <c r="A41" s="210"/>
      <c r="B41" s="218"/>
      <c r="C41" s="210"/>
      <c r="D41" s="215"/>
      <c r="E41" s="210"/>
      <c r="F41" s="211"/>
      <c r="G41" s="210"/>
      <c r="H41" s="210"/>
      <c r="I41" s="213"/>
      <c r="J41" s="210"/>
      <c r="K41" s="210"/>
    </row>
    <row r="42" spans="1:11">
      <c r="A42" s="210"/>
      <c r="B42" s="218"/>
      <c r="C42" s="210"/>
      <c r="D42" s="215"/>
      <c r="E42" s="210"/>
      <c r="F42" s="211"/>
      <c r="G42" s="210"/>
      <c r="H42" s="210"/>
      <c r="I42" s="213"/>
      <c r="J42" s="210"/>
      <c r="K42" s="210"/>
    </row>
    <row r="43" spans="1:11">
      <c r="A43" s="210"/>
      <c r="B43" s="210"/>
      <c r="C43" s="210"/>
      <c r="D43" s="215"/>
      <c r="E43" s="210"/>
      <c r="F43" s="211"/>
      <c r="G43" s="210"/>
      <c r="H43" s="210"/>
      <c r="I43" s="213"/>
      <c r="J43" s="210"/>
      <c r="K43" s="210"/>
    </row>
    <row r="44" spans="1:11">
      <c r="A44" s="210"/>
      <c r="B44" s="210"/>
      <c r="C44" s="210"/>
      <c r="D44" s="215"/>
      <c r="E44" s="210"/>
      <c r="F44" s="211"/>
      <c r="G44" s="210"/>
      <c r="H44" s="210"/>
      <c r="I44" s="213"/>
      <c r="J44" s="210"/>
      <c r="K44" s="210"/>
    </row>
    <row r="45" spans="1:11">
      <c r="A45" s="210"/>
      <c r="B45" s="210"/>
      <c r="C45" s="210"/>
      <c r="D45" s="215"/>
      <c r="E45" s="210"/>
      <c r="F45" s="211"/>
      <c r="G45" s="210"/>
      <c r="H45" s="210"/>
      <c r="I45" s="213"/>
      <c r="J45" s="210"/>
      <c r="K45" s="210"/>
    </row>
  </sheetData>
  <sheetProtection algorithmName="SHA-512" hashValue="W62lw72IkSKkS5EPQwSglM8pcm6b8FCKcDeAGIsZ1DI2zSER54AZZBJx/YoTPvRUxr765sCoomhAnVpd1zH44g==" saltValue="0XJcRiEy4VHkh5aYDvRf1w==" spinCount="100000" sheet="1" selectLockedCells="1"/>
  <mergeCells count="60">
    <mergeCell ref="A1:D1"/>
    <mergeCell ref="A2:B2"/>
    <mergeCell ref="C2:H2"/>
    <mergeCell ref="A3:B3"/>
    <mergeCell ref="C3:H3"/>
    <mergeCell ref="H6:H7"/>
    <mergeCell ref="A8:A9"/>
    <mergeCell ref="B8:B9"/>
    <mergeCell ref="C8:C9"/>
    <mergeCell ref="E8:E9"/>
    <mergeCell ref="F8:F9"/>
    <mergeCell ref="G8:G9"/>
    <mergeCell ref="H8:H9"/>
    <mergeCell ref="A6:C6"/>
    <mergeCell ref="D6:D7"/>
    <mergeCell ref="E6:E7"/>
    <mergeCell ref="F6:F7"/>
    <mergeCell ref="G6:G7"/>
    <mergeCell ref="H10:H17"/>
    <mergeCell ref="A18:A19"/>
    <mergeCell ref="B18:B19"/>
    <mergeCell ref="C18:C19"/>
    <mergeCell ref="E18:E19"/>
    <mergeCell ref="F18:F19"/>
    <mergeCell ref="G18:G19"/>
    <mergeCell ref="H18:H19"/>
    <mergeCell ref="A10:A17"/>
    <mergeCell ref="B10:B17"/>
    <mergeCell ref="C10:C17"/>
    <mergeCell ref="E10:E17"/>
    <mergeCell ref="F10:F17"/>
    <mergeCell ref="G10:G17"/>
    <mergeCell ref="H20:H21"/>
    <mergeCell ref="A22:A23"/>
    <mergeCell ref="B22:B23"/>
    <mergeCell ref="C22:C23"/>
    <mergeCell ref="E22:E23"/>
    <mergeCell ref="F22:F23"/>
    <mergeCell ref="G22:G23"/>
    <mergeCell ref="H22:H23"/>
    <mergeCell ref="A20:A21"/>
    <mergeCell ref="B20:B21"/>
    <mergeCell ref="C20:C21"/>
    <mergeCell ref="E20:E21"/>
    <mergeCell ref="F20:F21"/>
    <mergeCell ref="G20:G21"/>
    <mergeCell ref="H24:H25"/>
    <mergeCell ref="A26:A27"/>
    <mergeCell ref="B26:B27"/>
    <mergeCell ref="C26:C27"/>
    <mergeCell ref="E26:E27"/>
    <mergeCell ref="F26:F27"/>
    <mergeCell ref="G26:G27"/>
    <mergeCell ref="H26:H27"/>
    <mergeCell ref="A24:A25"/>
    <mergeCell ref="B24:B25"/>
    <mergeCell ref="C24:C25"/>
    <mergeCell ref="E24:E25"/>
    <mergeCell ref="F24:F25"/>
    <mergeCell ref="G24:G25"/>
  </mergeCells>
  <pageMargins left="0.98425196850393704" right="0.15748031496062992" top="0.78740157480314965" bottom="0.6692913385826772" header="0.39370078740157483" footer="0.23622047244094491"/>
  <pageSetup paperSize="9" scale="80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3E33F-8CBE-4588-98E3-0061D44CF7C5}">
  <dimension ref="B1:D30"/>
  <sheetViews>
    <sheetView zoomScale="85" zoomScaleNormal="85" workbookViewId="0">
      <pane ySplit="8" topLeftCell="A9" activePane="bottomLeft" state="frozen"/>
      <selection pane="bottomLeft" activeCell="D10" sqref="D10"/>
      <selection activeCell="I27" sqref="I27"/>
    </sheetView>
  </sheetViews>
  <sheetFormatPr defaultRowHeight="12.6"/>
  <cols>
    <col min="1" max="1" width="4.1640625" style="175" customWidth="1"/>
    <col min="2" max="2" width="28.5" style="175" customWidth="1"/>
    <col min="3" max="3" width="126.5" style="175" customWidth="1"/>
    <col min="4" max="4" width="21.5" style="176" bestFit="1" customWidth="1"/>
    <col min="5" max="252" width="8.83203125" style="175"/>
    <col min="253" max="253" width="4.1640625" style="175" customWidth="1"/>
    <col min="254" max="254" width="28.5" style="175" customWidth="1"/>
    <col min="255" max="255" width="126.5" style="175" customWidth="1"/>
    <col min="256" max="257" width="21.5" style="175" bestFit="1" customWidth="1"/>
    <col min="258" max="508" width="8.83203125" style="175"/>
    <col min="509" max="509" width="4.1640625" style="175" customWidth="1"/>
    <col min="510" max="510" width="28.5" style="175" customWidth="1"/>
    <col min="511" max="511" width="126.5" style="175" customWidth="1"/>
    <col min="512" max="513" width="21.5" style="175" bestFit="1" customWidth="1"/>
    <col min="514" max="764" width="8.83203125" style="175"/>
    <col min="765" max="765" width="4.1640625" style="175" customWidth="1"/>
    <col min="766" max="766" width="28.5" style="175" customWidth="1"/>
    <col min="767" max="767" width="126.5" style="175" customWidth="1"/>
    <col min="768" max="769" width="21.5" style="175" bestFit="1" customWidth="1"/>
    <col min="770" max="1020" width="8.83203125" style="175"/>
    <col min="1021" max="1021" width="4.1640625" style="175" customWidth="1"/>
    <col min="1022" max="1022" width="28.5" style="175" customWidth="1"/>
    <col min="1023" max="1023" width="126.5" style="175" customWidth="1"/>
    <col min="1024" max="1025" width="21.5" style="175" bestFit="1" customWidth="1"/>
    <col min="1026" max="1276" width="8.83203125" style="175"/>
    <col min="1277" max="1277" width="4.1640625" style="175" customWidth="1"/>
    <col min="1278" max="1278" width="28.5" style="175" customWidth="1"/>
    <col min="1279" max="1279" width="126.5" style="175" customWidth="1"/>
    <col min="1280" max="1281" width="21.5" style="175" bestFit="1" customWidth="1"/>
    <col min="1282" max="1532" width="8.83203125" style="175"/>
    <col min="1533" max="1533" width="4.1640625" style="175" customWidth="1"/>
    <col min="1534" max="1534" width="28.5" style="175" customWidth="1"/>
    <col min="1535" max="1535" width="126.5" style="175" customWidth="1"/>
    <col min="1536" max="1537" width="21.5" style="175" bestFit="1" customWidth="1"/>
    <col min="1538" max="1788" width="8.83203125" style="175"/>
    <col min="1789" max="1789" width="4.1640625" style="175" customWidth="1"/>
    <col min="1790" max="1790" width="28.5" style="175" customWidth="1"/>
    <col min="1791" max="1791" width="126.5" style="175" customWidth="1"/>
    <col min="1792" max="1793" width="21.5" style="175" bestFit="1" customWidth="1"/>
    <col min="1794" max="2044" width="8.83203125" style="175"/>
    <col min="2045" max="2045" width="4.1640625" style="175" customWidth="1"/>
    <col min="2046" max="2046" width="28.5" style="175" customWidth="1"/>
    <col min="2047" max="2047" width="126.5" style="175" customWidth="1"/>
    <col min="2048" max="2049" width="21.5" style="175" bestFit="1" customWidth="1"/>
    <col min="2050" max="2300" width="8.83203125" style="175"/>
    <col min="2301" max="2301" width="4.1640625" style="175" customWidth="1"/>
    <col min="2302" max="2302" width="28.5" style="175" customWidth="1"/>
    <col min="2303" max="2303" width="126.5" style="175" customWidth="1"/>
    <col min="2304" max="2305" width="21.5" style="175" bestFit="1" customWidth="1"/>
    <col min="2306" max="2556" width="8.83203125" style="175"/>
    <col min="2557" max="2557" width="4.1640625" style="175" customWidth="1"/>
    <col min="2558" max="2558" width="28.5" style="175" customWidth="1"/>
    <col min="2559" max="2559" width="126.5" style="175" customWidth="1"/>
    <col min="2560" max="2561" width="21.5" style="175" bestFit="1" customWidth="1"/>
    <col min="2562" max="2812" width="8.83203125" style="175"/>
    <col min="2813" max="2813" width="4.1640625" style="175" customWidth="1"/>
    <col min="2814" max="2814" width="28.5" style="175" customWidth="1"/>
    <col min="2815" max="2815" width="126.5" style="175" customWidth="1"/>
    <col min="2816" max="2817" width="21.5" style="175" bestFit="1" customWidth="1"/>
    <col min="2818" max="3068" width="8.83203125" style="175"/>
    <col min="3069" max="3069" width="4.1640625" style="175" customWidth="1"/>
    <col min="3070" max="3070" width="28.5" style="175" customWidth="1"/>
    <col min="3071" max="3071" width="126.5" style="175" customWidth="1"/>
    <col min="3072" max="3073" width="21.5" style="175" bestFit="1" customWidth="1"/>
    <col min="3074" max="3324" width="8.83203125" style="175"/>
    <col min="3325" max="3325" width="4.1640625" style="175" customWidth="1"/>
    <col min="3326" max="3326" width="28.5" style="175" customWidth="1"/>
    <col min="3327" max="3327" width="126.5" style="175" customWidth="1"/>
    <col min="3328" max="3329" width="21.5" style="175" bestFit="1" customWidth="1"/>
    <col min="3330" max="3580" width="8.83203125" style="175"/>
    <col min="3581" max="3581" width="4.1640625" style="175" customWidth="1"/>
    <col min="3582" max="3582" width="28.5" style="175" customWidth="1"/>
    <col min="3583" max="3583" width="126.5" style="175" customWidth="1"/>
    <col min="3584" max="3585" width="21.5" style="175" bestFit="1" customWidth="1"/>
    <col min="3586" max="3836" width="8.83203125" style="175"/>
    <col min="3837" max="3837" width="4.1640625" style="175" customWidth="1"/>
    <col min="3838" max="3838" width="28.5" style="175" customWidth="1"/>
    <col min="3839" max="3839" width="126.5" style="175" customWidth="1"/>
    <col min="3840" max="3841" width="21.5" style="175" bestFit="1" customWidth="1"/>
    <col min="3842" max="4092" width="8.83203125" style="175"/>
    <col min="4093" max="4093" width="4.1640625" style="175" customWidth="1"/>
    <col min="4094" max="4094" width="28.5" style="175" customWidth="1"/>
    <col min="4095" max="4095" width="126.5" style="175" customWidth="1"/>
    <col min="4096" max="4097" width="21.5" style="175" bestFit="1" customWidth="1"/>
    <col min="4098" max="4348" width="8.83203125" style="175"/>
    <col min="4349" max="4349" width="4.1640625" style="175" customWidth="1"/>
    <col min="4350" max="4350" width="28.5" style="175" customWidth="1"/>
    <col min="4351" max="4351" width="126.5" style="175" customWidth="1"/>
    <col min="4352" max="4353" width="21.5" style="175" bestFit="1" customWidth="1"/>
    <col min="4354" max="4604" width="8.83203125" style="175"/>
    <col min="4605" max="4605" width="4.1640625" style="175" customWidth="1"/>
    <col min="4606" max="4606" width="28.5" style="175" customWidth="1"/>
    <col min="4607" max="4607" width="126.5" style="175" customWidth="1"/>
    <col min="4608" max="4609" width="21.5" style="175" bestFit="1" customWidth="1"/>
    <col min="4610" max="4860" width="8.83203125" style="175"/>
    <col min="4861" max="4861" width="4.1640625" style="175" customWidth="1"/>
    <col min="4862" max="4862" width="28.5" style="175" customWidth="1"/>
    <col min="4863" max="4863" width="126.5" style="175" customWidth="1"/>
    <col min="4864" max="4865" width="21.5" style="175" bestFit="1" customWidth="1"/>
    <col min="4866" max="5116" width="8.83203125" style="175"/>
    <col min="5117" max="5117" width="4.1640625" style="175" customWidth="1"/>
    <col min="5118" max="5118" width="28.5" style="175" customWidth="1"/>
    <col min="5119" max="5119" width="126.5" style="175" customWidth="1"/>
    <col min="5120" max="5121" width="21.5" style="175" bestFit="1" customWidth="1"/>
    <col min="5122" max="5372" width="8.83203125" style="175"/>
    <col min="5373" max="5373" width="4.1640625" style="175" customWidth="1"/>
    <col min="5374" max="5374" width="28.5" style="175" customWidth="1"/>
    <col min="5375" max="5375" width="126.5" style="175" customWidth="1"/>
    <col min="5376" max="5377" width="21.5" style="175" bestFit="1" customWidth="1"/>
    <col min="5378" max="5628" width="8.83203125" style="175"/>
    <col min="5629" max="5629" width="4.1640625" style="175" customWidth="1"/>
    <col min="5630" max="5630" width="28.5" style="175" customWidth="1"/>
    <col min="5631" max="5631" width="126.5" style="175" customWidth="1"/>
    <col min="5632" max="5633" width="21.5" style="175" bestFit="1" customWidth="1"/>
    <col min="5634" max="5884" width="8.83203125" style="175"/>
    <col min="5885" max="5885" width="4.1640625" style="175" customWidth="1"/>
    <col min="5886" max="5886" width="28.5" style="175" customWidth="1"/>
    <col min="5887" max="5887" width="126.5" style="175" customWidth="1"/>
    <col min="5888" max="5889" width="21.5" style="175" bestFit="1" customWidth="1"/>
    <col min="5890" max="6140" width="8.83203125" style="175"/>
    <col min="6141" max="6141" width="4.1640625" style="175" customWidth="1"/>
    <col min="6142" max="6142" width="28.5" style="175" customWidth="1"/>
    <col min="6143" max="6143" width="126.5" style="175" customWidth="1"/>
    <col min="6144" max="6145" width="21.5" style="175" bestFit="1" customWidth="1"/>
    <col min="6146" max="6396" width="8.83203125" style="175"/>
    <col min="6397" max="6397" width="4.1640625" style="175" customWidth="1"/>
    <col min="6398" max="6398" width="28.5" style="175" customWidth="1"/>
    <col min="6399" max="6399" width="126.5" style="175" customWidth="1"/>
    <col min="6400" max="6401" width="21.5" style="175" bestFit="1" customWidth="1"/>
    <col min="6402" max="6652" width="8.83203125" style="175"/>
    <col min="6653" max="6653" width="4.1640625" style="175" customWidth="1"/>
    <col min="6654" max="6654" width="28.5" style="175" customWidth="1"/>
    <col min="6655" max="6655" width="126.5" style="175" customWidth="1"/>
    <col min="6656" max="6657" width="21.5" style="175" bestFit="1" customWidth="1"/>
    <col min="6658" max="6908" width="8.83203125" style="175"/>
    <col min="6909" max="6909" width="4.1640625" style="175" customWidth="1"/>
    <col min="6910" max="6910" width="28.5" style="175" customWidth="1"/>
    <col min="6911" max="6911" width="126.5" style="175" customWidth="1"/>
    <col min="6912" max="6913" width="21.5" style="175" bestFit="1" customWidth="1"/>
    <col min="6914" max="7164" width="8.83203125" style="175"/>
    <col min="7165" max="7165" width="4.1640625" style="175" customWidth="1"/>
    <col min="7166" max="7166" width="28.5" style="175" customWidth="1"/>
    <col min="7167" max="7167" width="126.5" style="175" customWidth="1"/>
    <col min="7168" max="7169" width="21.5" style="175" bestFit="1" customWidth="1"/>
    <col min="7170" max="7420" width="8.83203125" style="175"/>
    <col min="7421" max="7421" width="4.1640625" style="175" customWidth="1"/>
    <col min="7422" max="7422" width="28.5" style="175" customWidth="1"/>
    <col min="7423" max="7423" width="126.5" style="175" customWidth="1"/>
    <col min="7424" max="7425" width="21.5" style="175" bestFit="1" customWidth="1"/>
    <col min="7426" max="7676" width="8.83203125" style="175"/>
    <col min="7677" max="7677" width="4.1640625" style="175" customWidth="1"/>
    <col min="7678" max="7678" width="28.5" style="175" customWidth="1"/>
    <col min="7679" max="7679" width="126.5" style="175" customWidth="1"/>
    <col min="7680" max="7681" width="21.5" style="175" bestFit="1" customWidth="1"/>
    <col min="7682" max="7932" width="8.83203125" style="175"/>
    <col min="7933" max="7933" width="4.1640625" style="175" customWidth="1"/>
    <col min="7934" max="7934" width="28.5" style="175" customWidth="1"/>
    <col min="7935" max="7935" width="126.5" style="175" customWidth="1"/>
    <col min="7936" max="7937" width="21.5" style="175" bestFit="1" customWidth="1"/>
    <col min="7938" max="8188" width="8.83203125" style="175"/>
    <col min="8189" max="8189" width="4.1640625" style="175" customWidth="1"/>
    <col min="8190" max="8190" width="28.5" style="175" customWidth="1"/>
    <col min="8191" max="8191" width="126.5" style="175" customWidth="1"/>
    <col min="8192" max="8193" width="21.5" style="175" bestFit="1" customWidth="1"/>
    <col min="8194" max="8444" width="8.83203125" style="175"/>
    <col min="8445" max="8445" width="4.1640625" style="175" customWidth="1"/>
    <col min="8446" max="8446" width="28.5" style="175" customWidth="1"/>
    <col min="8447" max="8447" width="126.5" style="175" customWidth="1"/>
    <col min="8448" max="8449" width="21.5" style="175" bestFit="1" customWidth="1"/>
    <col min="8450" max="8700" width="8.83203125" style="175"/>
    <col min="8701" max="8701" width="4.1640625" style="175" customWidth="1"/>
    <col min="8702" max="8702" width="28.5" style="175" customWidth="1"/>
    <col min="8703" max="8703" width="126.5" style="175" customWidth="1"/>
    <col min="8704" max="8705" width="21.5" style="175" bestFit="1" customWidth="1"/>
    <col min="8706" max="8956" width="8.83203125" style="175"/>
    <col min="8957" max="8957" width="4.1640625" style="175" customWidth="1"/>
    <col min="8958" max="8958" width="28.5" style="175" customWidth="1"/>
    <col min="8959" max="8959" width="126.5" style="175" customWidth="1"/>
    <col min="8960" max="8961" width="21.5" style="175" bestFit="1" customWidth="1"/>
    <col min="8962" max="9212" width="8.83203125" style="175"/>
    <col min="9213" max="9213" width="4.1640625" style="175" customWidth="1"/>
    <col min="9214" max="9214" width="28.5" style="175" customWidth="1"/>
    <col min="9215" max="9215" width="126.5" style="175" customWidth="1"/>
    <col min="9216" max="9217" width="21.5" style="175" bestFit="1" customWidth="1"/>
    <col min="9218" max="9468" width="8.83203125" style="175"/>
    <col min="9469" max="9469" width="4.1640625" style="175" customWidth="1"/>
    <col min="9470" max="9470" width="28.5" style="175" customWidth="1"/>
    <col min="9471" max="9471" width="126.5" style="175" customWidth="1"/>
    <col min="9472" max="9473" width="21.5" style="175" bestFit="1" customWidth="1"/>
    <col min="9474" max="9724" width="8.83203125" style="175"/>
    <col min="9725" max="9725" width="4.1640625" style="175" customWidth="1"/>
    <col min="9726" max="9726" width="28.5" style="175" customWidth="1"/>
    <col min="9727" max="9727" width="126.5" style="175" customWidth="1"/>
    <col min="9728" max="9729" width="21.5" style="175" bestFit="1" customWidth="1"/>
    <col min="9730" max="9980" width="8.83203125" style="175"/>
    <col min="9981" max="9981" width="4.1640625" style="175" customWidth="1"/>
    <col min="9982" max="9982" width="28.5" style="175" customWidth="1"/>
    <col min="9983" max="9983" width="126.5" style="175" customWidth="1"/>
    <col min="9984" max="9985" width="21.5" style="175" bestFit="1" customWidth="1"/>
    <col min="9986" max="10236" width="8.83203125" style="175"/>
    <col min="10237" max="10237" width="4.1640625" style="175" customWidth="1"/>
    <col min="10238" max="10238" width="28.5" style="175" customWidth="1"/>
    <col min="10239" max="10239" width="126.5" style="175" customWidth="1"/>
    <col min="10240" max="10241" width="21.5" style="175" bestFit="1" customWidth="1"/>
    <col min="10242" max="10492" width="8.83203125" style="175"/>
    <col min="10493" max="10493" width="4.1640625" style="175" customWidth="1"/>
    <col min="10494" max="10494" width="28.5" style="175" customWidth="1"/>
    <col min="10495" max="10495" width="126.5" style="175" customWidth="1"/>
    <col min="10496" max="10497" width="21.5" style="175" bestFit="1" customWidth="1"/>
    <col min="10498" max="10748" width="8.83203125" style="175"/>
    <col min="10749" max="10749" width="4.1640625" style="175" customWidth="1"/>
    <col min="10750" max="10750" width="28.5" style="175" customWidth="1"/>
    <col min="10751" max="10751" width="126.5" style="175" customWidth="1"/>
    <col min="10752" max="10753" width="21.5" style="175" bestFit="1" customWidth="1"/>
    <col min="10754" max="11004" width="8.83203125" style="175"/>
    <col min="11005" max="11005" width="4.1640625" style="175" customWidth="1"/>
    <col min="11006" max="11006" width="28.5" style="175" customWidth="1"/>
    <col min="11007" max="11007" width="126.5" style="175" customWidth="1"/>
    <col min="11008" max="11009" width="21.5" style="175" bestFit="1" customWidth="1"/>
    <col min="11010" max="11260" width="8.83203125" style="175"/>
    <col min="11261" max="11261" width="4.1640625" style="175" customWidth="1"/>
    <col min="11262" max="11262" width="28.5" style="175" customWidth="1"/>
    <col min="11263" max="11263" width="126.5" style="175" customWidth="1"/>
    <col min="11264" max="11265" width="21.5" style="175" bestFit="1" customWidth="1"/>
    <col min="11266" max="11516" width="8.83203125" style="175"/>
    <col min="11517" max="11517" width="4.1640625" style="175" customWidth="1"/>
    <col min="11518" max="11518" width="28.5" style="175" customWidth="1"/>
    <col min="11519" max="11519" width="126.5" style="175" customWidth="1"/>
    <col min="11520" max="11521" width="21.5" style="175" bestFit="1" customWidth="1"/>
    <col min="11522" max="11772" width="8.83203125" style="175"/>
    <col min="11773" max="11773" width="4.1640625" style="175" customWidth="1"/>
    <col min="11774" max="11774" width="28.5" style="175" customWidth="1"/>
    <col min="11775" max="11775" width="126.5" style="175" customWidth="1"/>
    <col min="11776" max="11777" width="21.5" style="175" bestFit="1" customWidth="1"/>
    <col min="11778" max="12028" width="8.83203125" style="175"/>
    <col min="12029" max="12029" width="4.1640625" style="175" customWidth="1"/>
    <col min="12030" max="12030" width="28.5" style="175" customWidth="1"/>
    <col min="12031" max="12031" width="126.5" style="175" customWidth="1"/>
    <col min="12032" max="12033" width="21.5" style="175" bestFit="1" customWidth="1"/>
    <col min="12034" max="12284" width="8.83203125" style="175"/>
    <col min="12285" max="12285" width="4.1640625" style="175" customWidth="1"/>
    <col min="12286" max="12286" width="28.5" style="175" customWidth="1"/>
    <col min="12287" max="12287" width="126.5" style="175" customWidth="1"/>
    <col min="12288" max="12289" width="21.5" style="175" bestFit="1" customWidth="1"/>
    <col min="12290" max="12540" width="8.83203125" style="175"/>
    <col min="12541" max="12541" width="4.1640625" style="175" customWidth="1"/>
    <col min="12542" max="12542" width="28.5" style="175" customWidth="1"/>
    <col min="12543" max="12543" width="126.5" style="175" customWidth="1"/>
    <col min="12544" max="12545" width="21.5" style="175" bestFit="1" customWidth="1"/>
    <col min="12546" max="12796" width="8.83203125" style="175"/>
    <col min="12797" max="12797" width="4.1640625" style="175" customWidth="1"/>
    <col min="12798" max="12798" width="28.5" style="175" customWidth="1"/>
    <col min="12799" max="12799" width="126.5" style="175" customWidth="1"/>
    <col min="12800" max="12801" width="21.5" style="175" bestFit="1" customWidth="1"/>
    <col min="12802" max="13052" width="8.83203125" style="175"/>
    <col min="13053" max="13053" width="4.1640625" style="175" customWidth="1"/>
    <col min="13054" max="13054" width="28.5" style="175" customWidth="1"/>
    <col min="13055" max="13055" width="126.5" style="175" customWidth="1"/>
    <col min="13056" max="13057" width="21.5" style="175" bestFit="1" customWidth="1"/>
    <col min="13058" max="13308" width="8.83203125" style="175"/>
    <col min="13309" max="13309" width="4.1640625" style="175" customWidth="1"/>
    <col min="13310" max="13310" width="28.5" style="175" customWidth="1"/>
    <col min="13311" max="13311" width="126.5" style="175" customWidth="1"/>
    <col min="13312" max="13313" width="21.5" style="175" bestFit="1" customWidth="1"/>
    <col min="13314" max="13564" width="8.83203125" style="175"/>
    <col min="13565" max="13565" width="4.1640625" style="175" customWidth="1"/>
    <col min="13566" max="13566" width="28.5" style="175" customWidth="1"/>
    <col min="13567" max="13567" width="126.5" style="175" customWidth="1"/>
    <col min="13568" max="13569" width="21.5" style="175" bestFit="1" customWidth="1"/>
    <col min="13570" max="13820" width="8.83203125" style="175"/>
    <col min="13821" max="13821" width="4.1640625" style="175" customWidth="1"/>
    <col min="13822" max="13822" width="28.5" style="175" customWidth="1"/>
    <col min="13823" max="13823" width="126.5" style="175" customWidth="1"/>
    <col min="13824" max="13825" width="21.5" style="175" bestFit="1" customWidth="1"/>
    <col min="13826" max="14076" width="8.83203125" style="175"/>
    <col min="14077" max="14077" width="4.1640625" style="175" customWidth="1"/>
    <col min="14078" max="14078" width="28.5" style="175" customWidth="1"/>
    <col min="14079" max="14079" width="126.5" style="175" customWidth="1"/>
    <col min="14080" max="14081" width="21.5" style="175" bestFit="1" customWidth="1"/>
    <col min="14082" max="14332" width="8.83203125" style="175"/>
    <col min="14333" max="14333" width="4.1640625" style="175" customWidth="1"/>
    <col min="14334" max="14334" width="28.5" style="175" customWidth="1"/>
    <col min="14335" max="14335" width="126.5" style="175" customWidth="1"/>
    <col min="14336" max="14337" width="21.5" style="175" bestFit="1" customWidth="1"/>
    <col min="14338" max="14588" width="8.83203125" style="175"/>
    <col min="14589" max="14589" width="4.1640625" style="175" customWidth="1"/>
    <col min="14590" max="14590" width="28.5" style="175" customWidth="1"/>
    <col min="14591" max="14591" width="126.5" style="175" customWidth="1"/>
    <col min="14592" max="14593" width="21.5" style="175" bestFit="1" customWidth="1"/>
    <col min="14594" max="14844" width="8.83203125" style="175"/>
    <col min="14845" max="14845" width="4.1640625" style="175" customWidth="1"/>
    <col min="14846" max="14846" width="28.5" style="175" customWidth="1"/>
    <col min="14847" max="14847" width="126.5" style="175" customWidth="1"/>
    <col min="14848" max="14849" width="21.5" style="175" bestFit="1" customWidth="1"/>
    <col min="14850" max="15100" width="8.83203125" style="175"/>
    <col min="15101" max="15101" width="4.1640625" style="175" customWidth="1"/>
    <col min="15102" max="15102" width="28.5" style="175" customWidth="1"/>
    <col min="15103" max="15103" width="126.5" style="175" customWidth="1"/>
    <col min="15104" max="15105" width="21.5" style="175" bestFit="1" customWidth="1"/>
    <col min="15106" max="15356" width="8.83203125" style="175"/>
    <col min="15357" max="15357" width="4.1640625" style="175" customWidth="1"/>
    <col min="15358" max="15358" width="28.5" style="175" customWidth="1"/>
    <col min="15359" max="15359" width="126.5" style="175" customWidth="1"/>
    <col min="15360" max="15361" width="21.5" style="175" bestFit="1" customWidth="1"/>
    <col min="15362" max="15612" width="8.83203125" style="175"/>
    <col min="15613" max="15613" width="4.1640625" style="175" customWidth="1"/>
    <col min="15614" max="15614" width="28.5" style="175" customWidth="1"/>
    <col min="15615" max="15615" width="126.5" style="175" customWidth="1"/>
    <col min="15616" max="15617" width="21.5" style="175" bestFit="1" customWidth="1"/>
    <col min="15618" max="15868" width="8.83203125" style="175"/>
    <col min="15869" max="15869" width="4.1640625" style="175" customWidth="1"/>
    <col min="15870" max="15870" width="28.5" style="175" customWidth="1"/>
    <col min="15871" max="15871" width="126.5" style="175" customWidth="1"/>
    <col min="15872" max="15873" width="21.5" style="175" bestFit="1" customWidth="1"/>
    <col min="15874" max="16124" width="8.83203125" style="175"/>
    <col min="16125" max="16125" width="4.1640625" style="175" customWidth="1"/>
    <col min="16126" max="16126" width="28.5" style="175" customWidth="1"/>
    <col min="16127" max="16127" width="126.5" style="175" customWidth="1"/>
    <col min="16128" max="16129" width="21.5" style="175" bestFit="1" customWidth="1"/>
    <col min="16130" max="16380" width="8.83203125" style="175"/>
    <col min="16381" max="16384" width="11.5" style="175" customWidth="1"/>
  </cols>
  <sheetData>
    <row r="1" spans="2:4" s="180" customFormat="1" ht="18">
      <c r="B1" s="184" t="s">
        <v>21</v>
      </c>
      <c r="C1" s="184"/>
      <c r="D1" s="184"/>
    </row>
    <row r="2" spans="2:4" s="183" customFormat="1" ht="18" customHeight="1">
      <c r="B2" s="183" t="s">
        <v>1</v>
      </c>
      <c r="C2" s="226" t="s">
        <v>2</v>
      </c>
      <c r="D2" s="226"/>
    </row>
    <row r="3" spans="2:4" s="182" customFormat="1" ht="18" customHeight="1">
      <c r="B3" s="280" t="s">
        <v>3</v>
      </c>
      <c r="C3" s="239"/>
      <c r="D3" s="239"/>
    </row>
    <row r="4" spans="2:4" s="180" customFormat="1" ht="15.6">
      <c r="B4" s="181" t="s">
        <v>22</v>
      </c>
      <c r="C4" s="259" t="s">
        <v>64</v>
      </c>
      <c r="D4" s="281"/>
    </row>
    <row r="5" spans="2:4" s="180" customFormat="1" ht="15.6">
      <c r="B5" s="181"/>
      <c r="C5" s="259" t="s">
        <v>65</v>
      </c>
      <c r="D5" s="281"/>
    </row>
    <row r="6" spans="2:4" s="180" customFormat="1" ht="15.6">
      <c r="B6" s="181"/>
      <c r="C6" s="259"/>
      <c r="D6" s="281"/>
    </row>
    <row r="7" spans="2:4" ht="4.5" customHeight="1" thickBot="1"/>
    <row r="8" spans="2:4" ht="15.95" thickBot="1">
      <c r="B8" s="282" t="s">
        <v>66</v>
      </c>
      <c r="C8" s="283" t="s">
        <v>67</v>
      </c>
      <c r="D8" s="284" t="s">
        <v>68</v>
      </c>
    </row>
    <row r="9" spans="2:4" ht="25.35" customHeight="1">
      <c r="B9" s="285"/>
      <c r="C9" s="286" t="s">
        <v>69</v>
      </c>
      <c r="D9" s="287">
        <f>SUBTOTAL(9,D10:D26)</f>
        <v>0</v>
      </c>
    </row>
    <row r="10" spans="2:4" ht="15.6">
      <c r="B10" s="288" t="s">
        <v>70</v>
      </c>
      <c r="C10" s="289" t="s">
        <v>71</v>
      </c>
      <c r="D10" s="178">
        <v>0</v>
      </c>
    </row>
    <row r="11" spans="2:4" ht="15.6">
      <c r="B11" s="288" t="s">
        <v>72</v>
      </c>
      <c r="C11" s="289" t="s">
        <v>73</v>
      </c>
      <c r="D11" s="178">
        <v>0</v>
      </c>
    </row>
    <row r="12" spans="2:4" ht="15.6">
      <c r="B12" s="288" t="s">
        <v>74</v>
      </c>
      <c r="C12" s="289" t="s">
        <v>75</v>
      </c>
      <c r="D12" s="178">
        <v>0</v>
      </c>
    </row>
    <row r="13" spans="2:4" ht="15.6">
      <c r="B13" s="288" t="s">
        <v>76</v>
      </c>
      <c r="C13" s="289" t="s">
        <v>77</v>
      </c>
      <c r="D13" s="178">
        <v>0</v>
      </c>
    </row>
    <row r="14" spans="2:4" ht="15.6">
      <c r="B14" s="288" t="s">
        <v>78</v>
      </c>
      <c r="C14" s="289" t="s">
        <v>79</v>
      </c>
      <c r="D14" s="178">
        <v>0</v>
      </c>
    </row>
    <row r="15" spans="2:4" ht="15.6">
      <c r="B15" s="288" t="s">
        <v>78</v>
      </c>
      <c r="C15" s="289" t="s">
        <v>80</v>
      </c>
      <c r="D15" s="178">
        <v>0</v>
      </c>
    </row>
    <row r="16" spans="2:4" ht="15.6">
      <c r="B16" s="288" t="s">
        <v>81</v>
      </c>
      <c r="C16" s="289" t="s">
        <v>82</v>
      </c>
      <c r="D16" s="178">
        <v>0</v>
      </c>
    </row>
    <row r="17" spans="2:4" ht="15.6">
      <c r="B17" s="288" t="s">
        <v>83</v>
      </c>
      <c r="C17" s="289" t="s">
        <v>84</v>
      </c>
      <c r="D17" s="178">
        <v>0</v>
      </c>
    </row>
    <row r="18" spans="2:4" ht="15.6" hidden="1">
      <c r="B18" s="288" t="s">
        <v>85</v>
      </c>
      <c r="C18" s="289" t="s">
        <v>86</v>
      </c>
      <c r="D18" s="179"/>
    </row>
    <row r="19" spans="2:4" ht="15.6">
      <c r="B19" s="288" t="s">
        <v>85</v>
      </c>
      <c r="C19" s="289" t="s">
        <v>86</v>
      </c>
      <c r="D19" s="178">
        <v>0</v>
      </c>
    </row>
    <row r="20" spans="2:4" ht="15.6">
      <c r="B20" s="288" t="s">
        <v>87</v>
      </c>
      <c r="C20" s="289" t="s">
        <v>88</v>
      </c>
      <c r="D20" s="178">
        <v>0</v>
      </c>
    </row>
    <row r="21" spans="2:4" ht="15.6">
      <c r="B21" s="288" t="s">
        <v>89</v>
      </c>
      <c r="C21" s="289" t="s">
        <v>90</v>
      </c>
      <c r="D21" s="178">
        <v>0</v>
      </c>
    </row>
    <row r="22" spans="2:4" ht="15.6">
      <c r="B22" s="288" t="s">
        <v>91</v>
      </c>
      <c r="C22" s="289" t="s">
        <v>92</v>
      </c>
      <c r="D22" s="178">
        <v>0</v>
      </c>
    </row>
    <row r="23" spans="2:4" ht="15.6">
      <c r="B23" s="288" t="s">
        <v>93</v>
      </c>
      <c r="C23" s="289" t="s">
        <v>94</v>
      </c>
      <c r="D23" s="178">
        <v>0</v>
      </c>
    </row>
    <row r="24" spans="2:4" ht="15.6">
      <c r="B24" s="288" t="s">
        <v>95</v>
      </c>
      <c r="C24" s="289" t="s">
        <v>96</v>
      </c>
      <c r="D24" s="178">
        <v>0</v>
      </c>
    </row>
    <row r="25" spans="2:4" ht="15.6">
      <c r="B25" s="288" t="s">
        <v>97</v>
      </c>
      <c r="C25" s="289" t="s">
        <v>98</v>
      </c>
      <c r="D25" s="178">
        <v>0</v>
      </c>
    </row>
    <row r="26" spans="2:4" ht="15.95" thickBot="1">
      <c r="B26" s="288" t="s">
        <v>99</v>
      </c>
      <c r="C26" s="289" t="s">
        <v>100</v>
      </c>
      <c r="D26" s="178">
        <v>0</v>
      </c>
    </row>
    <row r="27" spans="2:4" s="177" customFormat="1" ht="25.35" customHeight="1" thickTop="1" thickBot="1">
      <c r="B27" s="290"/>
      <c r="C27" s="291" t="s">
        <v>18</v>
      </c>
      <c r="D27" s="292">
        <f>D9</f>
        <v>0</v>
      </c>
    </row>
    <row r="29" spans="2:4" ht="12.95">
      <c r="B29" s="293"/>
    </row>
    <row r="30" spans="2:4" ht="12.95">
      <c r="B30" s="293" t="s">
        <v>101</v>
      </c>
    </row>
  </sheetData>
  <sheetProtection algorithmName="SHA-512" hashValue="pC0NFv4bYH7q2oNMylzo4e5PENoaNQHJt+0cy2TrHHi36XiO8Ag7xXpzLOvfOjj5aAxANKKL+UPdR+3fiakf9Q==" saltValue="hSs8DztLExKmAeHG+9OJkQ==" spinCount="100000" sheet="1" selectLockedCells="1"/>
  <printOptions horizontalCentered="1"/>
  <pageMargins left="0" right="0" top="0.74803149606299213" bottom="0.74803149606299213" header="0.31496062992125984" footer="0.31496062992125984"/>
  <pageSetup paperSize="9" scale="80" orientation="landscape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112"/>
  <sheetViews>
    <sheetView showGridLines="0" workbookViewId="0">
      <selection activeCell="E14" sqref="E14:AJ14"/>
    </sheetView>
  </sheetViews>
  <sheetFormatPr defaultRowHeight="9.9499999999999993"/>
  <cols>
    <col min="1" max="1" width="8.33203125" customWidth="1"/>
    <col min="2" max="2" width="1.6640625" customWidth="1"/>
    <col min="3" max="3" width="4.1640625" customWidth="1"/>
    <col min="4" max="7" width="2.6640625" customWidth="1"/>
    <col min="8" max="8" width="8.5" customWidth="1"/>
    <col min="9" max="31" width="2.6640625" customWidth="1"/>
    <col min="32" max="32" width="13.83203125" customWidth="1"/>
    <col min="33" max="33" width="2.6640625" customWidth="1"/>
    <col min="34" max="34" width="3.33203125" customWidth="1"/>
    <col min="35" max="35" width="23.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hidden="1" customWidth="1"/>
    <col min="71" max="91" width="9.33203125" hidden="1" customWidth="1"/>
  </cols>
  <sheetData>
    <row r="1" spans="1:74">
      <c r="A1" s="14" t="s">
        <v>102</v>
      </c>
      <c r="AZ1" s="14" t="s">
        <v>103</v>
      </c>
      <c r="BA1" s="14" t="s">
        <v>104</v>
      </c>
      <c r="BB1" s="14" t="s">
        <v>105</v>
      </c>
      <c r="BT1" s="14" t="s">
        <v>106</v>
      </c>
      <c r="BU1" s="14" t="s">
        <v>106</v>
      </c>
      <c r="BV1" s="14" t="s">
        <v>107</v>
      </c>
    </row>
    <row r="2" spans="1:74" ht="36.950000000000003" customHeight="1">
      <c r="AR2" s="406"/>
      <c r="AS2" s="406"/>
      <c r="AT2" s="406"/>
      <c r="AU2" s="406"/>
      <c r="AV2" s="406"/>
      <c r="AW2" s="406"/>
      <c r="AX2" s="406"/>
      <c r="AY2" s="406"/>
      <c r="AZ2" s="406"/>
      <c r="BA2" s="406"/>
      <c r="BB2" s="406"/>
      <c r="BC2" s="406"/>
      <c r="BD2" s="406"/>
      <c r="BE2" s="406"/>
      <c r="BS2" s="15" t="s">
        <v>108</v>
      </c>
      <c r="BT2" s="15" t="s">
        <v>109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108</v>
      </c>
      <c r="BT3" s="15" t="s">
        <v>109</v>
      </c>
    </row>
    <row r="4" spans="1:74" ht="24.95" customHeight="1">
      <c r="B4" s="18"/>
      <c r="D4" s="19" t="s">
        <v>110</v>
      </c>
      <c r="AR4" s="18"/>
      <c r="AS4" s="20" t="s">
        <v>111</v>
      </c>
      <c r="BE4" s="21" t="s">
        <v>112</v>
      </c>
      <c r="BS4" s="15" t="s">
        <v>113</v>
      </c>
    </row>
    <row r="5" spans="1:74" ht="12" customHeight="1">
      <c r="B5" s="18"/>
      <c r="D5" s="294" t="s">
        <v>3</v>
      </c>
      <c r="K5" s="379" t="s">
        <v>114</v>
      </c>
      <c r="L5" s="406"/>
      <c r="M5" s="406"/>
      <c r="N5" s="406"/>
      <c r="O5" s="406"/>
      <c r="P5" s="406"/>
      <c r="Q5" s="406"/>
      <c r="R5" s="406"/>
      <c r="S5" s="406"/>
      <c r="T5" s="406"/>
      <c r="U5" s="406"/>
      <c r="V5" s="406"/>
      <c r="W5" s="406"/>
      <c r="X5" s="406"/>
      <c r="Y5" s="406"/>
      <c r="Z5" s="406"/>
      <c r="AA5" s="406"/>
      <c r="AB5" s="406"/>
      <c r="AC5" s="406"/>
      <c r="AD5" s="406"/>
      <c r="AE5" s="406"/>
      <c r="AF5" s="406"/>
      <c r="AG5" s="406"/>
      <c r="AH5" s="406"/>
      <c r="AI5" s="406"/>
      <c r="AJ5" s="406"/>
      <c r="AK5" s="406"/>
      <c r="AL5" s="406"/>
      <c r="AM5" s="406"/>
      <c r="AN5" s="406"/>
      <c r="AO5" s="406"/>
      <c r="AR5" s="18"/>
      <c r="BE5" s="396" t="s">
        <v>115</v>
      </c>
      <c r="BS5" s="15" t="s">
        <v>108</v>
      </c>
    </row>
    <row r="6" spans="1:74" ht="36.950000000000003" customHeight="1">
      <c r="B6" s="18"/>
      <c r="D6" s="295" t="s">
        <v>1</v>
      </c>
      <c r="K6" s="397" t="s">
        <v>116</v>
      </c>
      <c r="L6" s="406"/>
      <c r="M6" s="406"/>
      <c r="N6" s="406"/>
      <c r="O6" s="406"/>
      <c r="P6" s="406"/>
      <c r="Q6" s="406"/>
      <c r="R6" s="406"/>
      <c r="S6" s="406"/>
      <c r="T6" s="406"/>
      <c r="U6" s="406"/>
      <c r="V6" s="406"/>
      <c r="W6" s="406"/>
      <c r="X6" s="406"/>
      <c r="Y6" s="406"/>
      <c r="Z6" s="406"/>
      <c r="AA6" s="406"/>
      <c r="AB6" s="406"/>
      <c r="AC6" s="406"/>
      <c r="AD6" s="406"/>
      <c r="AE6" s="406"/>
      <c r="AF6" s="406"/>
      <c r="AG6" s="406"/>
      <c r="AH6" s="406"/>
      <c r="AI6" s="406"/>
      <c r="AJ6" s="406"/>
      <c r="AK6" s="406"/>
      <c r="AL6" s="406"/>
      <c r="AM6" s="406"/>
      <c r="AN6" s="406"/>
      <c r="AO6" s="406"/>
      <c r="AR6" s="18"/>
      <c r="BE6" s="406"/>
      <c r="BS6" s="15" t="s">
        <v>108</v>
      </c>
    </row>
    <row r="7" spans="1:74" ht="12" customHeight="1">
      <c r="B7" s="18"/>
      <c r="D7" s="23" t="s">
        <v>117</v>
      </c>
      <c r="K7" s="22" t="s">
        <v>103</v>
      </c>
      <c r="AK7" s="23" t="s">
        <v>118</v>
      </c>
      <c r="AN7" s="22" t="s">
        <v>103</v>
      </c>
      <c r="AR7" s="18"/>
      <c r="BE7" s="406"/>
      <c r="BS7" s="15" t="s">
        <v>108</v>
      </c>
    </row>
    <row r="8" spans="1:74" ht="12" customHeight="1">
      <c r="B8" s="18"/>
      <c r="D8" s="23" t="s">
        <v>4</v>
      </c>
      <c r="K8" s="22" t="s">
        <v>119</v>
      </c>
      <c r="AK8" s="23" t="s">
        <v>13</v>
      </c>
      <c r="AN8" s="22" t="s">
        <v>120</v>
      </c>
      <c r="AR8" s="18"/>
      <c r="BE8" s="406"/>
      <c r="BS8" s="15" t="s">
        <v>108</v>
      </c>
    </row>
    <row r="9" spans="1:74" ht="14.45" customHeight="1">
      <c r="B9" s="18"/>
      <c r="AR9" s="18"/>
      <c r="BE9" s="406"/>
      <c r="BS9" s="15" t="s">
        <v>108</v>
      </c>
    </row>
    <row r="10" spans="1:74" ht="12" customHeight="1">
      <c r="B10" s="18"/>
      <c r="D10" s="23" t="s">
        <v>6</v>
      </c>
      <c r="AK10" s="23" t="s">
        <v>10</v>
      </c>
      <c r="AN10" s="22" t="s">
        <v>103</v>
      </c>
      <c r="AR10" s="18"/>
      <c r="BE10" s="406"/>
      <c r="BS10" s="15" t="s">
        <v>108</v>
      </c>
    </row>
    <row r="11" spans="1:74" ht="18.600000000000001" customHeight="1">
      <c r="B11" s="18"/>
      <c r="E11" s="22" t="s">
        <v>121</v>
      </c>
      <c r="AK11" s="23" t="s">
        <v>122</v>
      </c>
      <c r="AN11" s="22" t="s">
        <v>103</v>
      </c>
      <c r="AR11" s="18"/>
      <c r="BE11" s="406"/>
      <c r="BS11" s="15" t="s">
        <v>108</v>
      </c>
    </row>
    <row r="12" spans="1:74" ht="6.95" customHeight="1">
      <c r="B12" s="18"/>
      <c r="AR12" s="18"/>
      <c r="BE12" s="406"/>
      <c r="BS12" s="15" t="s">
        <v>108</v>
      </c>
    </row>
    <row r="13" spans="1:74" ht="12" customHeight="1">
      <c r="B13" s="18"/>
      <c r="D13" s="23" t="s">
        <v>123</v>
      </c>
      <c r="AK13" s="23" t="s">
        <v>10</v>
      </c>
      <c r="AN13" s="309"/>
      <c r="AR13" s="18"/>
      <c r="BE13" s="406"/>
      <c r="BS13" s="15" t="s">
        <v>108</v>
      </c>
    </row>
    <row r="14" spans="1:74" ht="13.15" customHeight="1">
      <c r="B14" s="18"/>
      <c r="E14" s="401"/>
      <c r="F14" s="407"/>
      <c r="G14" s="407"/>
      <c r="H14" s="407"/>
      <c r="I14" s="407"/>
      <c r="J14" s="407"/>
      <c r="K14" s="407"/>
      <c r="L14" s="407"/>
      <c r="M14" s="407"/>
      <c r="N14" s="407"/>
      <c r="O14" s="407"/>
      <c r="P14" s="407"/>
      <c r="Q14" s="407"/>
      <c r="R14" s="407"/>
      <c r="S14" s="407"/>
      <c r="T14" s="407"/>
      <c r="U14" s="407"/>
      <c r="V14" s="407"/>
      <c r="W14" s="407"/>
      <c r="X14" s="407"/>
      <c r="Y14" s="407"/>
      <c r="Z14" s="407"/>
      <c r="AA14" s="407"/>
      <c r="AB14" s="407"/>
      <c r="AC14" s="407"/>
      <c r="AD14" s="407"/>
      <c r="AE14" s="407"/>
      <c r="AF14" s="407"/>
      <c r="AG14" s="407"/>
      <c r="AH14" s="407"/>
      <c r="AI14" s="407"/>
      <c r="AJ14" s="407"/>
      <c r="AK14" s="23" t="s">
        <v>122</v>
      </c>
      <c r="AN14" s="309"/>
      <c r="AR14" s="18"/>
      <c r="BE14" s="406"/>
      <c r="BS14" s="15" t="s">
        <v>108</v>
      </c>
    </row>
    <row r="15" spans="1:74" ht="6.95" customHeight="1">
      <c r="B15" s="18"/>
      <c r="AR15" s="18"/>
      <c r="BE15" s="406"/>
      <c r="BS15" s="15" t="s">
        <v>106</v>
      </c>
    </row>
    <row r="16" spans="1:74" ht="12" customHeight="1">
      <c r="B16" s="18"/>
      <c r="D16" s="23" t="s">
        <v>124</v>
      </c>
      <c r="AK16" s="23" t="s">
        <v>10</v>
      </c>
      <c r="AN16" s="22" t="s">
        <v>103</v>
      </c>
      <c r="AR16" s="18"/>
      <c r="BE16" s="406"/>
      <c r="BS16" s="15" t="s">
        <v>106</v>
      </c>
    </row>
    <row r="17" spans="2:71" ht="18.600000000000001" customHeight="1">
      <c r="B17" s="18"/>
      <c r="E17" s="22" t="s">
        <v>125</v>
      </c>
      <c r="AK17" s="23" t="s">
        <v>122</v>
      </c>
      <c r="AN17" s="22" t="s">
        <v>103</v>
      </c>
      <c r="AR17" s="18"/>
      <c r="BE17" s="406"/>
      <c r="BS17" s="15" t="s">
        <v>126</v>
      </c>
    </row>
    <row r="18" spans="2:71" ht="6.95" customHeight="1">
      <c r="B18" s="18"/>
      <c r="AR18" s="18"/>
      <c r="BE18" s="406"/>
      <c r="BS18" s="15" t="s">
        <v>108</v>
      </c>
    </row>
    <row r="19" spans="2:71" ht="12" customHeight="1">
      <c r="B19" s="18"/>
      <c r="D19" s="23" t="s">
        <v>127</v>
      </c>
      <c r="AK19" s="23" t="s">
        <v>10</v>
      </c>
      <c r="AN19" s="22" t="s">
        <v>103</v>
      </c>
      <c r="AR19" s="18"/>
      <c r="BE19" s="406"/>
      <c r="BS19" s="15" t="s">
        <v>108</v>
      </c>
    </row>
    <row r="20" spans="2:71" ht="18.600000000000001" customHeight="1">
      <c r="B20" s="18"/>
      <c r="E20" s="22" t="s">
        <v>128</v>
      </c>
      <c r="AK20" s="23" t="s">
        <v>122</v>
      </c>
      <c r="AN20" s="22" t="s">
        <v>103</v>
      </c>
      <c r="AR20" s="18"/>
      <c r="BE20" s="406"/>
      <c r="BS20" s="15" t="s">
        <v>126</v>
      </c>
    </row>
    <row r="21" spans="2:71" ht="6.95" customHeight="1">
      <c r="B21" s="18"/>
      <c r="AR21" s="18"/>
      <c r="BE21" s="406"/>
    </row>
    <row r="22" spans="2:71" ht="12" customHeight="1">
      <c r="B22" s="18"/>
      <c r="D22" s="23" t="s">
        <v>129</v>
      </c>
      <c r="AR22" s="18"/>
      <c r="BE22" s="406"/>
    </row>
    <row r="23" spans="2:71" ht="16.5" customHeight="1">
      <c r="B23" s="18"/>
      <c r="E23" s="320" t="s">
        <v>103</v>
      </c>
      <c r="F23" s="406"/>
      <c r="G23" s="406"/>
      <c r="H23" s="406"/>
      <c r="I23" s="406"/>
      <c r="J23" s="406"/>
      <c r="K23" s="406"/>
      <c r="L23" s="406"/>
      <c r="M23" s="406"/>
      <c r="N23" s="406"/>
      <c r="O23" s="406"/>
      <c r="P23" s="406"/>
      <c r="Q23" s="406"/>
      <c r="R23" s="406"/>
      <c r="S23" s="406"/>
      <c r="T23" s="406"/>
      <c r="U23" s="406"/>
      <c r="V23" s="406"/>
      <c r="W23" s="406"/>
      <c r="X23" s="406"/>
      <c r="Y23" s="406"/>
      <c r="Z23" s="406"/>
      <c r="AA23" s="406"/>
      <c r="AB23" s="406"/>
      <c r="AC23" s="406"/>
      <c r="AD23" s="406"/>
      <c r="AE23" s="406"/>
      <c r="AF23" s="406"/>
      <c r="AG23" s="406"/>
      <c r="AH23" s="406"/>
      <c r="AI23" s="406"/>
      <c r="AJ23" s="406"/>
      <c r="AK23" s="406"/>
      <c r="AL23" s="406"/>
      <c r="AM23" s="406"/>
      <c r="AN23" s="406"/>
      <c r="AR23" s="18"/>
      <c r="BE23" s="406"/>
    </row>
    <row r="24" spans="2:71" ht="6.95" customHeight="1">
      <c r="B24" s="18"/>
      <c r="AR24" s="18"/>
      <c r="BE24" s="406"/>
    </row>
    <row r="25" spans="2:71" ht="6.95" customHeight="1">
      <c r="B25" s="18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96"/>
      <c r="Q25" s="296"/>
      <c r="R25" s="296"/>
      <c r="S25" s="296"/>
      <c r="T25" s="296"/>
      <c r="U25" s="296"/>
      <c r="V25" s="296"/>
      <c r="W25" s="296"/>
      <c r="X25" s="296"/>
      <c r="Y25" s="296"/>
      <c r="Z25" s="296"/>
      <c r="AA25" s="296"/>
      <c r="AB25" s="296"/>
      <c r="AC25" s="296"/>
      <c r="AD25" s="296"/>
      <c r="AE25" s="296"/>
      <c r="AF25" s="296"/>
      <c r="AG25" s="296"/>
      <c r="AH25" s="296"/>
      <c r="AI25" s="296"/>
      <c r="AJ25" s="296"/>
      <c r="AK25" s="296"/>
      <c r="AL25" s="296"/>
      <c r="AM25" s="296"/>
      <c r="AN25" s="296"/>
      <c r="AO25" s="296"/>
      <c r="AR25" s="18"/>
      <c r="BE25" s="406"/>
    </row>
    <row r="26" spans="2:71" s="1" customFormat="1" ht="26.1" customHeight="1">
      <c r="B26" s="26"/>
      <c r="D26" s="297" t="s">
        <v>15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399">
        <f>ROUND(AG94,2)</f>
        <v>0</v>
      </c>
      <c r="AL26" s="408"/>
      <c r="AM26" s="408"/>
      <c r="AN26" s="408"/>
      <c r="AO26" s="408"/>
      <c r="AR26" s="26"/>
      <c r="BE26" s="317"/>
    </row>
    <row r="27" spans="2:71" s="1" customFormat="1" ht="6.95" customHeight="1">
      <c r="B27" s="26"/>
      <c r="AR27" s="26"/>
      <c r="BE27" s="317"/>
    </row>
    <row r="28" spans="2:71" s="1" customFormat="1" ht="13.15" customHeight="1">
      <c r="B28" s="26"/>
      <c r="L28" s="388" t="s">
        <v>130</v>
      </c>
      <c r="M28" s="317"/>
      <c r="N28" s="317"/>
      <c r="O28" s="317"/>
      <c r="P28" s="317"/>
      <c r="W28" s="388" t="s">
        <v>131</v>
      </c>
      <c r="X28" s="317"/>
      <c r="Y28" s="317"/>
      <c r="Z28" s="317"/>
      <c r="AA28" s="317"/>
      <c r="AB28" s="317"/>
      <c r="AC28" s="317"/>
      <c r="AD28" s="317"/>
      <c r="AE28" s="317"/>
      <c r="AK28" s="388" t="s">
        <v>132</v>
      </c>
      <c r="AL28" s="317"/>
      <c r="AM28" s="317"/>
      <c r="AN28" s="317"/>
      <c r="AO28" s="317"/>
      <c r="AR28" s="26"/>
      <c r="BE28" s="317"/>
    </row>
    <row r="29" spans="2:71" s="2" customFormat="1" ht="14.45" customHeight="1">
      <c r="B29" s="28"/>
      <c r="D29" s="23" t="s">
        <v>19</v>
      </c>
      <c r="F29" s="29" t="s">
        <v>133</v>
      </c>
      <c r="L29" s="400">
        <v>0.23</v>
      </c>
      <c r="M29" s="382"/>
      <c r="N29" s="382"/>
      <c r="O29" s="382"/>
      <c r="P29" s="382"/>
      <c r="Q29" s="30"/>
      <c r="R29" s="30"/>
      <c r="S29" s="30"/>
      <c r="T29" s="30"/>
      <c r="U29" s="30"/>
      <c r="V29" s="30"/>
      <c r="W29" s="390">
        <f>ROUND(AZ94, 2)</f>
        <v>0</v>
      </c>
      <c r="X29" s="382"/>
      <c r="Y29" s="382"/>
      <c r="Z29" s="382"/>
      <c r="AA29" s="382"/>
      <c r="AB29" s="382"/>
      <c r="AC29" s="382"/>
      <c r="AD29" s="382"/>
      <c r="AE29" s="382"/>
      <c r="AF29" s="30"/>
      <c r="AG29" s="30"/>
      <c r="AH29" s="30"/>
      <c r="AI29" s="30"/>
      <c r="AJ29" s="30"/>
      <c r="AK29" s="390">
        <f>ROUND(AV94, 2)</f>
        <v>0</v>
      </c>
      <c r="AL29" s="382"/>
      <c r="AM29" s="382"/>
      <c r="AN29" s="382"/>
      <c r="AO29" s="382"/>
      <c r="AP29" s="30"/>
      <c r="AQ29" s="30"/>
      <c r="AR29" s="31"/>
      <c r="AS29" s="30"/>
      <c r="AT29" s="30"/>
      <c r="AU29" s="30"/>
      <c r="AV29" s="30"/>
      <c r="AW29" s="30"/>
      <c r="AX29" s="30"/>
      <c r="AY29" s="30"/>
      <c r="AZ29" s="30"/>
      <c r="BE29" s="382"/>
    </row>
    <row r="30" spans="2:71" s="2" customFormat="1" ht="14.45" customHeight="1">
      <c r="B30" s="28"/>
      <c r="F30" s="29" t="s">
        <v>134</v>
      </c>
      <c r="L30" s="381">
        <v>0.23</v>
      </c>
      <c r="M30" s="382"/>
      <c r="N30" s="382"/>
      <c r="O30" s="382"/>
      <c r="P30" s="382"/>
      <c r="W30" s="389">
        <f>ROUND(BA94, 2)</f>
        <v>0</v>
      </c>
      <c r="X30" s="382"/>
      <c r="Y30" s="382"/>
      <c r="Z30" s="382"/>
      <c r="AA30" s="382"/>
      <c r="AB30" s="382"/>
      <c r="AC30" s="382"/>
      <c r="AD30" s="382"/>
      <c r="AE30" s="382"/>
      <c r="AK30" s="389">
        <f>ROUND(AW94, 2)</f>
        <v>0</v>
      </c>
      <c r="AL30" s="382"/>
      <c r="AM30" s="382"/>
      <c r="AN30" s="382"/>
      <c r="AO30" s="382"/>
      <c r="AR30" s="28"/>
      <c r="BE30" s="382"/>
    </row>
    <row r="31" spans="2:71" s="2" customFormat="1" ht="14.45" hidden="1" customHeight="1">
      <c r="B31" s="28"/>
      <c r="F31" s="23" t="s">
        <v>135</v>
      </c>
      <c r="L31" s="381">
        <v>0.23</v>
      </c>
      <c r="M31" s="382"/>
      <c r="N31" s="382"/>
      <c r="O31" s="382"/>
      <c r="P31" s="382"/>
      <c r="W31" s="389">
        <f>ROUND(BB94, 2)</f>
        <v>0</v>
      </c>
      <c r="X31" s="382"/>
      <c r="Y31" s="382"/>
      <c r="Z31" s="382"/>
      <c r="AA31" s="382"/>
      <c r="AB31" s="382"/>
      <c r="AC31" s="382"/>
      <c r="AD31" s="382"/>
      <c r="AE31" s="382"/>
      <c r="AK31" s="389">
        <v>0</v>
      </c>
      <c r="AL31" s="382"/>
      <c r="AM31" s="382"/>
      <c r="AN31" s="382"/>
      <c r="AO31" s="382"/>
      <c r="AR31" s="28"/>
      <c r="BE31" s="382"/>
    </row>
    <row r="32" spans="2:71" s="2" customFormat="1" ht="14.45" hidden="1" customHeight="1">
      <c r="B32" s="28"/>
      <c r="F32" s="23" t="s">
        <v>136</v>
      </c>
      <c r="L32" s="381">
        <v>0.23</v>
      </c>
      <c r="M32" s="382"/>
      <c r="N32" s="382"/>
      <c r="O32" s="382"/>
      <c r="P32" s="382"/>
      <c r="W32" s="389">
        <f>ROUND(BC94, 2)</f>
        <v>0</v>
      </c>
      <c r="X32" s="382"/>
      <c r="Y32" s="382"/>
      <c r="Z32" s="382"/>
      <c r="AA32" s="382"/>
      <c r="AB32" s="382"/>
      <c r="AC32" s="382"/>
      <c r="AD32" s="382"/>
      <c r="AE32" s="382"/>
      <c r="AK32" s="389">
        <v>0</v>
      </c>
      <c r="AL32" s="382"/>
      <c r="AM32" s="382"/>
      <c r="AN32" s="382"/>
      <c r="AO32" s="382"/>
      <c r="AR32" s="28"/>
      <c r="BE32" s="382"/>
    </row>
    <row r="33" spans="2:57" s="2" customFormat="1" ht="14.45" hidden="1" customHeight="1">
      <c r="B33" s="28"/>
      <c r="F33" s="29" t="s">
        <v>137</v>
      </c>
      <c r="L33" s="400">
        <v>0</v>
      </c>
      <c r="M33" s="382"/>
      <c r="N33" s="382"/>
      <c r="O33" s="382"/>
      <c r="P33" s="382"/>
      <c r="Q33" s="30"/>
      <c r="R33" s="30"/>
      <c r="S33" s="30"/>
      <c r="T33" s="30"/>
      <c r="U33" s="30"/>
      <c r="V33" s="30"/>
      <c r="W33" s="390">
        <f>ROUND(BD94, 2)</f>
        <v>0</v>
      </c>
      <c r="X33" s="382"/>
      <c r="Y33" s="382"/>
      <c r="Z33" s="382"/>
      <c r="AA33" s="382"/>
      <c r="AB33" s="382"/>
      <c r="AC33" s="382"/>
      <c r="AD33" s="382"/>
      <c r="AE33" s="382"/>
      <c r="AF33" s="30"/>
      <c r="AG33" s="30"/>
      <c r="AH33" s="30"/>
      <c r="AI33" s="30"/>
      <c r="AJ33" s="30"/>
      <c r="AK33" s="390">
        <v>0</v>
      </c>
      <c r="AL33" s="382"/>
      <c r="AM33" s="382"/>
      <c r="AN33" s="382"/>
      <c r="AO33" s="382"/>
      <c r="AP33" s="30"/>
      <c r="AQ33" s="30"/>
      <c r="AR33" s="31"/>
      <c r="AS33" s="30"/>
      <c r="AT33" s="30"/>
      <c r="AU33" s="30"/>
      <c r="AV33" s="30"/>
      <c r="AW33" s="30"/>
      <c r="AX33" s="30"/>
      <c r="AY33" s="30"/>
      <c r="AZ33" s="30"/>
      <c r="BE33" s="382"/>
    </row>
    <row r="34" spans="2:57" s="1" customFormat="1" ht="6.95" customHeight="1">
      <c r="B34" s="26"/>
      <c r="AR34" s="26"/>
      <c r="BE34" s="317"/>
    </row>
    <row r="35" spans="2:57" s="1" customFormat="1" ht="26.1" customHeight="1">
      <c r="B35" s="26"/>
      <c r="C35" s="32"/>
      <c r="D35" s="298" t="s">
        <v>20</v>
      </c>
      <c r="E35" s="299"/>
      <c r="F35" s="299"/>
      <c r="G35" s="299"/>
      <c r="H35" s="299"/>
      <c r="I35" s="299"/>
      <c r="J35" s="299"/>
      <c r="K35" s="299"/>
      <c r="L35" s="299"/>
      <c r="M35" s="299"/>
      <c r="N35" s="299"/>
      <c r="O35" s="299"/>
      <c r="P35" s="299"/>
      <c r="Q35" s="299"/>
      <c r="R35" s="299"/>
      <c r="S35" s="299"/>
      <c r="T35" s="300" t="s">
        <v>138</v>
      </c>
      <c r="U35" s="299"/>
      <c r="V35" s="299"/>
      <c r="W35" s="299"/>
      <c r="X35" s="394" t="s">
        <v>139</v>
      </c>
      <c r="Y35" s="409"/>
      <c r="Z35" s="409"/>
      <c r="AA35" s="409"/>
      <c r="AB35" s="409"/>
      <c r="AC35" s="299"/>
      <c r="AD35" s="299"/>
      <c r="AE35" s="299"/>
      <c r="AF35" s="299"/>
      <c r="AG35" s="299"/>
      <c r="AH35" s="299"/>
      <c r="AI35" s="299"/>
      <c r="AJ35" s="299"/>
      <c r="AK35" s="393">
        <f>SUM(AK26:AK33)</f>
        <v>0</v>
      </c>
      <c r="AL35" s="409"/>
      <c r="AM35" s="409"/>
      <c r="AN35" s="409"/>
      <c r="AO35" s="410"/>
      <c r="AP35" s="32"/>
      <c r="AQ35" s="32"/>
      <c r="AR35" s="26"/>
    </row>
    <row r="36" spans="2:57" s="1" customFormat="1" ht="6.95" customHeight="1">
      <c r="B36" s="26"/>
      <c r="AR36" s="26"/>
    </row>
    <row r="37" spans="2:57" s="1" customFormat="1" ht="14.45" customHeight="1">
      <c r="B37" s="26"/>
      <c r="AR37" s="26"/>
    </row>
    <row r="38" spans="2:57" ht="14.45" customHeight="1">
      <c r="B38" s="18"/>
      <c r="AR38" s="18"/>
    </row>
    <row r="39" spans="2:57" ht="14.45" customHeight="1">
      <c r="B39" s="18"/>
      <c r="AR39" s="18"/>
    </row>
    <row r="40" spans="2:57" ht="14.45" customHeight="1">
      <c r="B40" s="18"/>
      <c r="AR40" s="18"/>
    </row>
    <row r="41" spans="2:57" ht="14.45" customHeight="1">
      <c r="B41" s="18"/>
      <c r="AR41" s="18"/>
    </row>
    <row r="42" spans="2:57" ht="14.45" customHeight="1">
      <c r="B42" s="18"/>
      <c r="AR42" s="18"/>
    </row>
    <row r="43" spans="2:57" ht="14.45" customHeight="1">
      <c r="B43" s="18"/>
      <c r="AR43" s="18"/>
    </row>
    <row r="44" spans="2:57" ht="14.45" customHeight="1">
      <c r="B44" s="18"/>
      <c r="AR44" s="18"/>
    </row>
    <row r="45" spans="2:57" ht="14.45" customHeight="1">
      <c r="B45" s="18"/>
      <c r="AR45" s="18"/>
    </row>
    <row r="46" spans="2:57" ht="14.45" customHeight="1">
      <c r="B46" s="18"/>
      <c r="AR46" s="18"/>
    </row>
    <row r="47" spans="2:57" ht="14.45" customHeight="1">
      <c r="B47" s="18"/>
      <c r="AR47" s="18"/>
    </row>
    <row r="48" spans="2:57" ht="14.45" customHeight="1">
      <c r="B48" s="18"/>
      <c r="AR48" s="18"/>
    </row>
    <row r="49" spans="2:44" s="1" customFormat="1" ht="14.45" customHeight="1">
      <c r="B49" s="26"/>
      <c r="D49" s="33" t="s">
        <v>140</v>
      </c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3" t="s">
        <v>141</v>
      </c>
      <c r="AI49" s="34"/>
      <c r="AJ49" s="34"/>
      <c r="AK49" s="34"/>
      <c r="AL49" s="34"/>
      <c r="AM49" s="34"/>
      <c r="AN49" s="34"/>
      <c r="AO49" s="34"/>
      <c r="AR49" s="26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3.15" customHeight="1">
      <c r="B60" s="26"/>
      <c r="D60" s="35" t="s">
        <v>142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5" t="s">
        <v>143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5" t="s">
        <v>142</v>
      </c>
      <c r="AI60" s="27"/>
      <c r="AJ60" s="27"/>
      <c r="AK60" s="27"/>
      <c r="AL60" s="27"/>
      <c r="AM60" s="35" t="s">
        <v>143</v>
      </c>
      <c r="AN60" s="27"/>
      <c r="AO60" s="27"/>
      <c r="AR60" s="26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3.15" customHeight="1">
      <c r="B64" s="26"/>
      <c r="D64" s="33" t="s">
        <v>144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3" t="s">
        <v>145</v>
      </c>
      <c r="AI64" s="34"/>
      <c r="AJ64" s="34"/>
      <c r="AK64" s="34"/>
      <c r="AL64" s="34"/>
      <c r="AM64" s="34"/>
      <c r="AN64" s="34"/>
      <c r="AO64" s="34"/>
      <c r="AR64" s="26"/>
    </row>
    <row r="65" spans="2:44">
      <c r="B65" s="18"/>
      <c r="AH65" s="306"/>
      <c r="AI65" s="306"/>
      <c r="AJ65" s="306"/>
      <c r="AK65" s="306"/>
      <c r="AL65" s="306"/>
      <c r="AM65" s="306"/>
      <c r="AN65" s="306"/>
      <c r="AO65" s="306"/>
      <c r="AR65" s="18"/>
    </row>
    <row r="66" spans="2:44">
      <c r="B66" s="18"/>
      <c r="AH66" s="306"/>
      <c r="AI66" s="306"/>
      <c r="AJ66" s="306"/>
      <c r="AK66" s="306"/>
      <c r="AL66" s="306"/>
      <c r="AM66" s="306"/>
      <c r="AN66" s="306"/>
      <c r="AO66" s="306"/>
      <c r="AR66" s="18"/>
    </row>
    <row r="67" spans="2:44">
      <c r="B67" s="18"/>
      <c r="AH67" s="306"/>
      <c r="AI67" s="306"/>
      <c r="AJ67" s="306"/>
      <c r="AK67" s="306"/>
      <c r="AL67" s="306"/>
      <c r="AM67" s="306"/>
      <c r="AN67" s="306"/>
      <c r="AO67" s="306"/>
      <c r="AR67" s="18"/>
    </row>
    <row r="68" spans="2:44">
      <c r="B68" s="18"/>
      <c r="AH68" s="306"/>
      <c r="AI68" s="306"/>
      <c r="AJ68" s="306"/>
      <c r="AK68" s="306"/>
      <c r="AL68" s="306"/>
      <c r="AM68" s="306"/>
      <c r="AN68" s="306"/>
      <c r="AO68" s="306"/>
      <c r="AR68" s="18"/>
    </row>
    <row r="69" spans="2:44">
      <c r="B69" s="18"/>
      <c r="AH69" s="306"/>
      <c r="AI69" s="306"/>
      <c r="AJ69" s="306"/>
      <c r="AK69" s="306"/>
      <c r="AL69" s="306"/>
      <c r="AM69" s="306"/>
      <c r="AN69" s="306"/>
      <c r="AO69" s="306"/>
      <c r="AR69" s="18"/>
    </row>
    <row r="70" spans="2:44">
      <c r="B70" s="18"/>
      <c r="AH70" s="306"/>
      <c r="AI70" s="306"/>
      <c r="AJ70" s="306"/>
      <c r="AK70" s="306"/>
      <c r="AL70" s="306"/>
      <c r="AM70" s="306"/>
      <c r="AN70" s="306"/>
      <c r="AO70" s="306"/>
      <c r="AR70" s="18"/>
    </row>
    <row r="71" spans="2:44">
      <c r="B71" s="18"/>
      <c r="AH71" s="306"/>
      <c r="AI71" s="306"/>
      <c r="AJ71" s="306"/>
      <c r="AK71" s="306"/>
      <c r="AL71" s="306"/>
      <c r="AM71" s="306"/>
      <c r="AN71" s="306"/>
      <c r="AO71" s="306"/>
      <c r="AR71" s="18"/>
    </row>
    <row r="72" spans="2:44">
      <c r="B72" s="18"/>
      <c r="AH72" s="306"/>
      <c r="AI72" s="306"/>
      <c r="AJ72" s="306"/>
      <c r="AK72" s="306"/>
      <c r="AL72" s="306"/>
      <c r="AM72" s="306"/>
      <c r="AN72" s="306"/>
      <c r="AO72" s="306"/>
      <c r="AR72" s="18"/>
    </row>
    <row r="73" spans="2:44">
      <c r="B73" s="18"/>
      <c r="AH73" s="306"/>
      <c r="AI73" s="306"/>
      <c r="AJ73" s="306"/>
      <c r="AK73" s="306"/>
      <c r="AL73" s="306"/>
      <c r="AM73" s="306"/>
      <c r="AN73" s="306"/>
      <c r="AO73" s="306"/>
      <c r="AR73" s="18"/>
    </row>
    <row r="74" spans="2:44">
      <c r="B74" s="18"/>
      <c r="AH74" s="306"/>
      <c r="AI74" s="306"/>
      <c r="AJ74" s="306"/>
      <c r="AK74" s="306"/>
      <c r="AL74" s="306"/>
      <c r="AM74" s="306"/>
      <c r="AN74" s="306"/>
      <c r="AO74" s="306"/>
      <c r="AR74" s="18"/>
    </row>
    <row r="75" spans="2:44" s="1" customFormat="1" ht="13.15" customHeight="1">
      <c r="B75" s="26"/>
      <c r="D75" s="35" t="s">
        <v>142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5" t="s">
        <v>143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07" t="s">
        <v>142</v>
      </c>
      <c r="AI75" s="308"/>
      <c r="AJ75" s="310"/>
      <c r="AK75" s="310"/>
      <c r="AL75" s="310"/>
      <c r="AM75" s="307" t="s">
        <v>143</v>
      </c>
      <c r="AN75" s="308"/>
      <c r="AO75" s="308"/>
      <c r="AR75" s="26"/>
    </row>
    <row r="76" spans="2:44" s="1" customFormat="1">
      <c r="B76" s="26"/>
      <c r="AR76" s="26"/>
    </row>
    <row r="77" spans="2:44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26"/>
    </row>
    <row r="81" spans="1:91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26"/>
    </row>
    <row r="82" spans="1:91" s="1" customFormat="1" ht="24.95" customHeight="1">
      <c r="B82" s="26"/>
      <c r="C82" s="19" t="s">
        <v>110</v>
      </c>
      <c r="AR82" s="26"/>
    </row>
    <row r="83" spans="1:91" s="1" customFormat="1" ht="6.95" customHeight="1">
      <c r="B83" s="26"/>
      <c r="AR83" s="26"/>
    </row>
    <row r="84" spans="1:91" s="3" customFormat="1" ht="12" customHeight="1">
      <c r="B84" s="40"/>
      <c r="C84" s="23" t="s">
        <v>3</v>
      </c>
      <c r="L84" s="3" t="str">
        <f>K5</f>
        <v>VALALIKY</v>
      </c>
      <c r="AR84" s="40"/>
    </row>
    <row r="85" spans="1:91" s="4" customFormat="1" ht="36.950000000000003" customHeight="1">
      <c r="B85" s="41"/>
      <c r="C85" s="301" t="s">
        <v>1</v>
      </c>
      <c r="L85" s="318" t="str">
        <f>K6</f>
        <v>Strategické územie Valalíky</v>
      </c>
      <c r="M85" s="402"/>
      <c r="N85" s="402"/>
      <c r="O85" s="402"/>
      <c r="P85" s="402"/>
      <c r="Q85" s="402"/>
      <c r="R85" s="402"/>
      <c r="S85" s="402"/>
      <c r="T85" s="402"/>
      <c r="U85" s="402"/>
      <c r="V85" s="402"/>
      <c r="W85" s="402"/>
      <c r="X85" s="402"/>
      <c r="Y85" s="402"/>
      <c r="Z85" s="402"/>
      <c r="AA85" s="402"/>
      <c r="AB85" s="402"/>
      <c r="AC85" s="402"/>
      <c r="AD85" s="402"/>
      <c r="AE85" s="402"/>
      <c r="AF85" s="402"/>
      <c r="AG85" s="402"/>
      <c r="AH85" s="402"/>
      <c r="AI85" s="402"/>
      <c r="AJ85" s="402"/>
      <c r="AK85" s="402"/>
      <c r="AL85" s="402"/>
      <c r="AM85" s="402"/>
      <c r="AN85" s="402"/>
      <c r="AO85" s="402"/>
      <c r="AR85" s="41"/>
    </row>
    <row r="86" spans="1:91" s="1" customFormat="1" ht="6.95" customHeight="1">
      <c r="B86" s="26"/>
      <c r="AR86" s="26"/>
    </row>
    <row r="87" spans="1:91" s="1" customFormat="1" ht="12" customHeight="1">
      <c r="B87" s="26"/>
      <c r="C87" s="23" t="s">
        <v>4</v>
      </c>
      <c r="L87" s="302" t="str">
        <f>IF(K8="","",K8)</f>
        <v>kú: Valaliky, kú: Barca, kú: Čaňa</v>
      </c>
      <c r="AI87" s="23" t="s">
        <v>13</v>
      </c>
      <c r="AM87" s="391" t="str">
        <f>IF(AN8= "","",AN8)</f>
        <v>27. 7. 2026</v>
      </c>
      <c r="AN87" s="317"/>
      <c r="AR87" s="26"/>
    </row>
    <row r="88" spans="1:91" s="1" customFormat="1" ht="6.95" customHeight="1">
      <c r="B88" s="26"/>
      <c r="AR88" s="26"/>
    </row>
    <row r="89" spans="1:91" s="1" customFormat="1" ht="25.7" customHeight="1">
      <c r="B89" s="26"/>
      <c r="C89" s="23" t="s">
        <v>6</v>
      </c>
      <c r="L89" s="3" t="str">
        <f>IF(E11= "","",E11)</f>
        <v>Valaliky Industrial Park, s.r.o., Bratislava</v>
      </c>
      <c r="AI89" s="23" t="s">
        <v>124</v>
      </c>
      <c r="AM89" s="392" t="str">
        <f>IF(E17="","",E17)</f>
        <v>RRi design, spol. s r.o., Košice</v>
      </c>
      <c r="AN89" s="317"/>
      <c r="AO89" s="317"/>
      <c r="AP89" s="317"/>
      <c r="AR89" s="26"/>
      <c r="AS89" s="398" t="s">
        <v>146</v>
      </c>
      <c r="AT89" s="411"/>
      <c r="AU89" s="43"/>
      <c r="AV89" s="43"/>
      <c r="AW89" s="43"/>
      <c r="AX89" s="43"/>
      <c r="AY89" s="43"/>
      <c r="AZ89" s="43"/>
      <c r="BA89" s="43"/>
      <c r="BB89" s="43"/>
      <c r="BC89" s="43"/>
      <c r="BD89" s="44"/>
    </row>
    <row r="90" spans="1:91" s="1" customFormat="1" ht="15.2" customHeight="1">
      <c r="B90" s="26"/>
      <c r="C90" s="23" t="s">
        <v>123</v>
      </c>
      <c r="L90" s="3">
        <f>IF(E14= "Vyplň údaj","",E14)</f>
        <v>0</v>
      </c>
      <c r="AI90" s="23" t="s">
        <v>127</v>
      </c>
      <c r="AM90" s="392" t="str">
        <f>IF(E20="","",E20)</f>
        <v xml:space="preserve"> </v>
      </c>
      <c r="AN90" s="317"/>
      <c r="AO90" s="317"/>
      <c r="AP90" s="317"/>
      <c r="AR90" s="26"/>
      <c r="AS90" s="412"/>
      <c r="AT90" s="317"/>
      <c r="BD90" s="45"/>
    </row>
    <row r="91" spans="1:91" s="1" customFormat="1" ht="10.9" customHeight="1">
      <c r="B91" s="26"/>
      <c r="AR91" s="26"/>
      <c r="AS91" s="412"/>
      <c r="AT91" s="317"/>
      <c r="BD91" s="45"/>
    </row>
    <row r="92" spans="1:91" s="1" customFormat="1" ht="29.25" customHeight="1">
      <c r="B92" s="26"/>
      <c r="C92" s="384" t="s">
        <v>66</v>
      </c>
      <c r="D92" s="409"/>
      <c r="E92" s="409"/>
      <c r="F92" s="409"/>
      <c r="G92" s="409"/>
      <c r="H92" s="46"/>
      <c r="I92" s="404" t="s">
        <v>67</v>
      </c>
      <c r="J92" s="409"/>
      <c r="K92" s="409"/>
      <c r="L92" s="409"/>
      <c r="M92" s="409"/>
      <c r="N92" s="409"/>
      <c r="O92" s="409"/>
      <c r="P92" s="409"/>
      <c r="Q92" s="409"/>
      <c r="R92" s="409"/>
      <c r="S92" s="409"/>
      <c r="T92" s="409"/>
      <c r="U92" s="409"/>
      <c r="V92" s="409"/>
      <c r="W92" s="409"/>
      <c r="X92" s="409"/>
      <c r="Y92" s="409"/>
      <c r="Z92" s="409"/>
      <c r="AA92" s="409"/>
      <c r="AB92" s="409"/>
      <c r="AC92" s="409"/>
      <c r="AD92" s="409"/>
      <c r="AE92" s="409"/>
      <c r="AF92" s="409"/>
      <c r="AG92" s="387" t="s">
        <v>147</v>
      </c>
      <c r="AH92" s="409"/>
      <c r="AI92" s="409"/>
      <c r="AJ92" s="409"/>
      <c r="AK92" s="409"/>
      <c r="AL92" s="409"/>
      <c r="AM92" s="409"/>
      <c r="AN92" s="395" t="s">
        <v>148</v>
      </c>
      <c r="AO92" s="409"/>
      <c r="AP92" s="410"/>
      <c r="AQ92" s="47" t="s">
        <v>149</v>
      </c>
      <c r="AR92" s="26"/>
      <c r="AS92" s="48" t="s">
        <v>150</v>
      </c>
      <c r="AT92" s="49" t="s">
        <v>151</v>
      </c>
      <c r="AU92" s="49" t="s">
        <v>152</v>
      </c>
      <c r="AV92" s="49" t="s">
        <v>153</v>
      </c>
      <c r="AW92" s="49" t="s">
        <v>154</v>
      </c>
      <c r="AX92" s="49" t="s">
        <v>155</v>
      </c>
      <c r="AY92" s="49" t="s">
        <v>156</v>
      </c>
      <c r="AZ92" s="49" t="s">
        <v>157</v>
      </c>
      <c r="BA92" s="49" t="s">
        <v>158</v>
      </c>
      <c r="BB92" s="49" t="s">
        <v>159</v>
      </c>
      <c r="BC92" s="49" t="s">
        <v>160</v>
      </c>
      <c r="BD92" s="50" t="s">
        <v>161</v>
      </c>
    </row>
    <row r="93" spans="1:91" s="1" customFormat="1" ht="10.9" customHeight="1">
      <c r="B93" s="26"/>
      <c r="AR93" s="26"/>
      <c r="AS93" s="51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4"/>
    </row>
    <row r="94" spans="1:91" s="5" customFormat="1" ht="32.450000000000003" customHeight="1">
      <c r="B94" s="52"/>
      <c r="C94" s="53" t="s">
        <v>162</v>
      </c>
      <c r="D94" s="303"/>
      <c r="E94" s="303"/>
      <c r="F94" s="303"/>
      <c r="G94" s="303"/>
      <c r="H94" s="303"/>
      <c r="I94" s="303"/>
      <c r="J94" s="303"/>
      <c r="K94" s="303"/>
      <c r="L94" s="303"/>
      <c r="M94" s="303"/>
      <c r="N94" s="303"/>
      <c r="O94" s="303"/>
      <c r="P94" s="303"/>
      <c r="Q94" s="303"/>
      <c r="R94" s="303"/>
      <c r="S94" s="303"/>
      <c r="T94" s="303"/>
      <c r="U94" s="303"/>
      <c r="V94" s="303"/>
      <c r="W94" s="303"/>
      <c r="X94" s="303"/>
      <c r="Y94" s="303"/>
      <c r="Z94" s="303"/>
      <c r="AA94" s="303"/>
      <c r="AB94" s="303"/>
      <c r="AC94" s="303"/>
      <c r="AD94" s="303"/>
      <c r="AE94" s="303"/>
      <c r="AF94" s="303"/>
      <c r="AG94" s="403">
        <f>ROUND(SUM(AG95:AG110),2)</f>
        <v>0</v>
      </c>
      <c r="AH94" s="386"/>
      <c r="AI94" s="386"/>
      <c r="AJ94" s="386"/>
      <c r="AK94" s="386"/>
      <c r="AL94" s="386"/>
      <c r="AM94" s="386"/>
      <c r="AN94" s="385">
        <f t="shared" ref="AN94:AN110" si="0">SUM(AG94,AT94)</f>
        <v>0</v>
      </c>
      <c r="AO94" s="386"/>
      <c r="AP94" s="386"/>
      <c r="AQ94" s="55" t="s">
        <v>103</v>
      </c>
      <c r="AR94" s="52"/>
      <c r="AS94" s="56">
        <f>ROUND(SUM(AS95:AS110),2)</f>
        <v>0</v>
      </c>
      <c r="AT94" s="57">
        <f t="shared" ref="AT94:AT110" si="1">ROUND(SUM(AV94:AW94),2)</f>
        <v>0</v>
      </c>
      <c r="AU94" s="58">
        <f>ROUND(SUM(AU95:AU110),5)</f>
        <v>0</v>
      </c>
      <c r="AV94" s="57">
        <f>ROUND(AZ94*L29,2)</f>
        <v>0</v>
      </c>
      <c r="AW94" s="57">
        <f>ROUND(BA94*L30,2)</f>
        <v>0</v>
      </c>
      <c r="AX94" s="57">
        <f>ROUND(BB94*L29,2)</f>
        <v>0</v>
      </c>
      <c r="AY94" s="57">
        <f>ROUND(BC94*L30,2)</f>
        <v>0</v>
      </c>
      <c r="AZ94" s="57">
        <f>ROUND(SUM(AZ95:AZ110),2)</f>
        <v>0</v>
      </c>
      <c r="BA94" s="57">
        <f>ROUND(SUM(BA95:BA110),2)</f>
        <v>0</v>
      </c>
      <c r="BB94" s="57">
        <f>ROUND(SUM(BB95:BB110),2)</f>
        <v>0</v>
      </c>
      <c r="BC94" s="57">
        <f>ROUND(SUM(BC95:BC110),2)</f>
        <v>0</v>
      </c>
      <c r="BD94" s="59">
        <f>ROUND(SUM(BD95:BD110),2)</f>
        <v>0</v>
      </c>
      <c r="BS94" s="60" t="s">
        <v>163</v>
      </c>
      <c r="BT94" s="60" t="s">
        <v>164</v>
      </c>
      <c r="BU94" s="61" t="s">
        <v>165</v>
      </c>
      <c r="BV94" s="60" t="s">
        <v>166</v>
      </c>
      <c r="BW94" s="60" t="s">
        <v>107</v>
      </c>
      <c r="BX94" s="60" t="s">
        <v>167</v>
      </c>
      <c r="CL94" s="60" t="s">
        <v>103</v>
      </c>
    </row>
    <row r="95" spans="1:91" s="6" customFormat="1" ht="16.5" customHeight="1">
      <c r="A95" s="62" t="s">
        <v>168</v>
      </c>
      <c r="B95" s="63"/>
      <c r="C95" s="304"/>
      <c r="D95" s="383" t="s">
        <v>70</v>
      </c>
      <c r="E95" s="380"/>
      <c r="F95" s="380"/>
      <c r="G95" s="380"/>
      <c r="H95" s="380"/>
      <c r="I95" s="305"/>
      <c r="J95" s="383" t="s">
        <v>71</v>
      </c>
      <c r="K95" s="380"/>
      <c r="L95" s="380"/>
      <c r="M95" s="380"/>
      <c r="N95" s="380"/>
      <c r="O95" s="380"/>
      <c r="P95" s="380"/>
      <c r="Q95" s="380"/>
      <c r="R95" s="380"/>
      <c r="S95" s="380"/>
      <c r="T95" s="380"/>
      <c r="U95" s="380"/>
      <c r="V95" s="380"/>
      <c r="W95" s="380"/>
      <c r="X95" s="380"/>
      <c r="Y95" s="380"/>
      <c r="Z95" s="380"/>
      <c r="AA95" s="380"/>
      <c r="AB95" s="380"/>
      <c r="AC95" s="380"/>
      <c r="AD95" s="380"/>
      <c r="AE95" s="380"/>
      <c r="AF95" s="380"/>
      <c r="AG95" s="413">
        <f>'PS 309 - PZZ žkm 362,792 184'!J32</f>
        <v>0</v>
      </c>
      <c r="AH95" s="380"/>
      <c r="AI95" s="380"/>
      <c r="AJ95" s="380"/>
      <c r="AK95" s="380"/>
      <c r="AL95" s="380"/>
      <c r="AM95" s="380"/>
      <c r="AN95" s="413">
        <f t="shared" si="0"/>
        <v>0</v>
      </c>
      <c r="AO95" s="380"/>
      <c r="AP95" s="380"/>
      <c r="AQ95" s="64" t="s">
        <v>169</v>
      </c>
      <c r="AR95" s="63"/>
      <c r="AS95" s="65">
        <v>0</v>
      </c>
      <c r="AT95" s="66">
        <f t="shared" si="1"/>
        <v>0</v>
      </c>
      <c r="AU95" s="67">
        <f>'PS 309 - PZZ žkm 362,792 184'!P131</f>
        <v>0</v>
      </c>
      <c r="AV95" s="66">
        <f>'PS 309 - PZZ žkm 362,792 184'!J35</f>
        <v>0</v>
      </c>
      <c r="AW95" s="66">
        <f>'PS 309 - PZZ žkm 362,792 184'!J36</f>
        <v>0</v>
      </c>
      <c r="AX95" s="66">
        <f>'PS 309 - PZZ žkm 362,792 184'!J37</f>
        <v>0</v>
      </c>
      <c r="AY95" s="66">
        <f>'PS 309 - PZZ žkm 362,792 184'!J38</f>
        <v>0</v>
      </c>
      <c r="AZ95" s="66">
        <f>'PS 309 - PZZ žkm 362,792 184'!F35</f>
        <v>0</v>
      </c>
      <c r="BA95" s="66">
        <f>'PS 309 - PZZ žkm 362,792 184'!F36</f>
        <v>0</v>
      </c>
      <c r="BB95" s="66">
        <f>'PS 309 - PZZ žkm 362,792 184'!F37</f>
        <v>0</v>
      </c>
      <c r="BC95" s="66">
        <f>'PS 309 - PZZ žkm 362,792 184'!F38</f>
        <v>0</v>
      </c>
      <c r="BD95" s="68">
        <f>'PS 309 - PZZ žkm 362,792 184'!F39</f>
        <v>0</v>
      </c>
      <c r="BT95" s="69" t="s">
        <v>103</v>
      </c>
      <c r="BV95" s="69" t="s">
        <v>166</v>
      </c>
      <c r="BW95" s="69" t="s">
        <v>170</v>
      </c>
      <c r="BX95" s="69" t="s">
        <v>107</v>
      </c>
      <c r="CL95" s="69" t="s">
        <v>103</v>
      </c>
      <c r="CM95" s="69" t="s">
        <v>164</v>
      </c>
    </row>
    <row r="96" spans="1:91" s="6" customFormat="1" ht="37.5" customHeight="1">
      <c r="A96" s="62" t="s">
        <v>168</v>
      </c>
      <c r="B96" s="63"/>
      <c r="C96" s="304"/>
      <c r="D96" s="383" t="s">
        <v>72</v>
      </c>
      <c r="E96" s="380"/>
      <c r="F96" s="380"/>
      <c r="G96" s="380"/>
      <c r="H96" s="380"/>
      <c r="I96" s="305"/>
      <c r="J96" s="383" t="s">
        <v>171</v>
      </c>
      <c r="K96" s="380"/>
      <c r="L96" s="380"/>
      <c r="M96" s="380"/>
      <c r="N96" s="380"/>
      <c r="O96" s="380"/>
      <c r="P96" s="380"/>
      <c r="Q96" s="380"/>
      <c r="R96" s="380"/>
      <c r="S96" s="380"/>
      <c r="T96" s="380"/>
      <c r="U96" s="380"/>
      <c r="V96" s="380"/>
      <c r="W96" s="380"/>
      <c r="X96" s="380"/>
      <c r="Y96" s="380"/>
      <c r="Z96" s="380"/>
      <c r="AA96" s="380"/>
      <c r="AB96" s="380"/>
      <c r="AC96" s="380"/>
      <c r="AD96" s="380"/>
      <c r="AE96" s="380"/>
      <c r="AF96" s="380"/>
      <c r="AG96" s="413">
        <f>'PS 301.1 - TZZ - Úprava'!J32</f>
        <v>0</v>
      </c>
      <c r="AH96" s="380"/>
      <c r="AI96" s="380"/>
      <c r="AJ96" s="380"/>
      <c r="AK96" s="380"/>
      <c r="AL96" s="380"/>
      <c r="AM96" s="380"/>
      <c r="AN96" s="413">
        <f t="shared" si="0"/>
        <v>0</v>
      </c>
      <c r="AO96" s="380"/>
      <c r="AP96" s="380"/>
      <c r="AQ96" s="64" t="s">
        <v>169</v>
      </c>
      <c r="AR96" s="63"/>
      <c r="AS96" s="65">
        <v>0</v>
      </c>
      <c r="AT96" s="66">
        <f t="shared" si="1"/>
        <v>0</v>
      </c>
      <c r="AU96" s="67">
        <f>'PS 301.1 - TZZ - Úprava'!P129</f>
        <v>0</v>
      </c>
      <c r="AV96" s="66">
        <f>'PS 301.1 - TZZ - Úprava'!J35</f>
        <v>0</v>
      </c>
      <c r="AW96" s="66">
        <f>'PS 301.1 - TZZ - Úprava'!J36</f>
        <v>0</v>
      </c>
      <c r="AX96" s="66">
        <f>'PS 301.1 - TZZ - Úprava'!J37</f>
        <v>0</v>
      </c>
      <c r="AY96" s="66">
        <f>'PS 301.1 - TZZ - Úprava'!J38</f>
        <v>0</v>
      </c>
      <c r="AZ96" s="66">
        <f>'PS 301.1 - TZZ - Úprava'!F35</f>
        <v>0</v>
      </c>
      <c r="BA96" s="66">
        <f>'PS 301.1 - TZZ - Úprava'!F36</f>
        <v>0</v>
      </c>
      <c r="BB96" s="66">
        <f>'PS 301.1 - TZZ - Úprava'!F37</f>
        <v>0</v>
      </c>
      <c r="BC96" s="66">
        <f>'PS 301.1 - TZZ - Úprava'!F38</f>
        <v>0</v>
      </c>
      <c r="BD96" s="68">
        <f>'PS 301.1 - TZZ - Úprava'!F39</f>
        <v>0</v>
      </c>
      <c r="BT96" s="69" t="s">
        <v>103</v>
      </c>
      <c r="BV96" s="69" t="s">
        <v>166</v>
      </c>
      <c r="BW96" s="69" t="s">
        <v>172</v>
      </c>
      <c r="BX96" s="69" t="s">
        <v>107</v>
      </c>
      <c r="CL96" s="69" t="s">
        <v>103</v>
      </c>
      <c r="CM96" s="69" t="s">
        <v>164</v>
      </c>
    </row>
    <row r="97" spans="1:91" s="6" customFormat="1" ht="37.5" customHeight="1">
      <c r="A97" s="62" t="s">
        <v>168</v>
      </c>
      <c r="B97" s="63"/>
      <c r="C97" s="304"/>
      <c r="D97" s="383" t="s">
        <v>74</v>
      </c>
      <c r="E97" s="380"/>
      <c r="F97" s="380"/>
      <c r="G97" s="380"/>
      <c r="H97" s="380"/>
      <c r="I97" s="305"/>
      <c r="J97" s="383" t="s">
        <v>173</v>
      </c>
      <c r="K97" s="380"/>
      <c r="L97" s="380"/>
      <c r="M97" s="380"/>
      <c r="N97" s="380"/>
      <c r="O97" s="380"/>
      <c r="P97" s="380"/>
      <c r="Q97" s="380"/>
      <c r="R97" s="380"/>
      <c r="S97" s="380"/>
      <c r="T97" s="380"/>
      <c r="U97" s="380"/>
      <c r="V97" s="380"/>
      <c r="W97" s="380"/>
      <c r="X97" s="380"/>
      <c r="Y97" s="380"/>
      <c r="Z97" s="380"/>
      <c r="AA97" s="380"/>
      <c r="AB97" s="380"/>
      <c r="AC97" s="380"/>
      <c r="AD97" s="380"/>
      <c r="AE97" s="380"/>
      <c r="AF97" s="380"/>
      <c r="AG97" s="413">
        <f>'SO 115 - MK napojenie'!J32</f>
        <v>0</v>
      </c>
      <c r="AH97" s="380"/>
      <c r="AI97" s="380"/>
      <c r="AJ97" s="380"/>
      <c r="AK97" s="380"/>
      <c r="AL97" s="380"/>
      <c r="AM97" s="380"/>
      <c r="AN97" s="413">
        <f t="shared" si="0"/>
        <v>0</v>
      </c>
      <c r="AO97" s="380"/>
      <c r="AP97" s="380"/>
      <c r="AQ97" s="64" t="s">
        <v>174</v>
      </c>
      <c r="AR97" s="63"/>
      <c r="AS97" s="65">
        <v>0</v>
      </c>
      <c r="AT97" s="66">
        <f t="shared" si="1"/>
        <v>0</v>
      </c>
      <c r="AU97" s="67">
        <f>'SO 115 - MK napojenie'!P135</f>
        <v>0</v>
      </c>
      <c r="AV97" s="66">
        <f>'SO 115 - MK napojenie'!J35</f>
        <v>0</v>
      </c>
      <c r="AW97" s="66">
        <f>'SO 115 - MK napojenie'!J36</f>
        <v>0</v>
      </c>
      <c r="AX97" s="66">
        <f>'SO 115 - MK napojenie'!J37</f>
        <v>0</v>
      </c>
      <c r="AY97" s="66">
        <f>'SO 115 - MK napojenie'!J38</f>
        <v>0</v>
      </c>
      <c r="AZ97" s="66">
        <f>'SO 115 - MK napojenie'!F35</f>
        <v>0</v>
      </c>
      <c r="BA97" s="66">
        <f>'SO 115 - MK napojenie'!F36</f>
        <v>0</v>
      </c>
      <c r="BB97" s="66">
        <f>'SO 115 - MK napojenie'!F37</f>
        <v>0</v>
      </c>
      <c r="BC97" s="66">
        <f>'SO 115 - MK napojenie'!F38</f>
        <v>0</v>
      </c>
      <c r="BD97" s="68">
        <f>'SO 115 - MK napojenie'!F39</f>
        <v>0</v>
      </c>
      <c r="BT97" s="69" t="s">
        <v>103</v>
      </c>
      <c r="BV97" s="69" t="s">
        <v>166</v>
      </c>
      <c r="BW97" s="69" t="s">
        <v>175</v>
      </c>
      <c r="BX97" s="69" t="s">
        <v>107</v>
      </c>
      <c r="CL97" s="69" t="s">
        <v>103</v>
      </c>
      <c r="CM97" s="69" t="s">
        <v>164</v>
      </c>
    </row>
    <row r="98" spans="1:91" s="6" customFormat="1" ht="37.5" customHeight="1">
      <c r="A98" s="62" t="s">
        <v>168</v>
      </c>
      <c r="B98" s="63"/>
      <c r="C98" s="304"/>
      <c r="D98" s="383" t="s">
        <v>76</v>
      </c>
      <c r="E98" s="380"/>
      <c r="F98" s="380"/>
      <c r="G98" s="380"/>
      <c r="H98" s="380"/>
      <c r="I98" s="305"/>
      <c r="J98" s="383" t="s">
        <v>176</v>
      </c>
      <c r="K98" s="380"/>
      <c r="L98" s="380"/>
      <c r="M98" s="380"/>
      <c r="N98" s="380"/>
      <c r="O98" s="380"/>
      <c r="P98" s="380"/>
      <c r="Q98" s="380"/>
      <c r="R98" s="380"/>
      <c r="S98" s="380"/>
      <c r="T98" s="380"/>
      <c r="U98" s="380"/>
      <c r="V98" s="380"/>
      <c r="W98" s="380"/>
      <c r="X98" s="380"/>
      <c r="Y98" s="380"/>
      <c r="Z98" s="380"/>
      <c r="AA98" s="380"/>
      <c r="AB98" s="380"/>
      <c r="AC98" s="380"/>
      <c r="AD98" s="380"/>
      <c r="AE98" s="380"/>
      <c r="AF98" s="380"/>
      <c r="AG98" s="413">
        <f>'SO 161.1 - Cyklochodník'!J32</f>
        <v>0</v>
      </c>
      <c r="AH98" s="380"/>
      <c r="AI98" s="380"/>
      <c r="AJ98" s="380"/>
      <c r="AK98" s="380"/>
      <c r="AL98" s="380"/>
      <c r="AM98" s="380"/>
      <c r="AN98" s="413">
        <f t="shared" si="0"/>
        <v>0</v>
      </c>
      <c r="AO98" s="380"/>
      <c r="AP98" s="380"/>
      <c r="AQ98" s="64" t="s">
        <v>174</v>
      </c>
      <c r="AR98" s="63"/>
      <c r="AS98" s="65">
        <v>0</v>
      </c>
      <c r="AT98" s="66">
        <f t="shared" si="1"/>
        <v>0</v>
      </c>
      <c r="AU98" s="67">
        <f>'SO 161.1 - Cyklochodník'!P131</f>
        <v>0</v>
      </c>
      <c r="AV98" s="66">
        <f>'SO 161.1 - Cyklochodník'!J35</f>
        <v>0</v>
      </c>
      <c r="AW98" s="66">
        <f>'SO 161.1 - Cyklochodník'!J36</f>
        <v>0</v>
      </c>
      <c r="AX98" s="66">
        <f>'SO 161.1 - Cyklochodník'!J37</f>
        <v>0</v>
      </c>
      <c r="AY98" s="66">
        <f>'SO 161.1 - Cyklochodník'!J38</f>
        <v>0</v>
      </c>
      <c r="AZ98" s="66">
        <f>'SO 161.1 - Cyklochodník'!F35</f>
        <v>0</v>
      </c>
      <c r="BA98" s="66">
        <f>'SO 161.1 - Cyklochodník'!F36</f>
        <v>0</v>
      </c>
      <c r="BB98" s="66">
        <f>'SO 161.1 - Cyklochodník'!F37</f>
        <v>0</v>
      </c>
      <c r="BC98" s="66">
        <f>'SO 161.1 - Cyklochodník'!F38</f>
        <v>0</v>
      </c>
      <c r="BD98" s="68">
        <f>'SO 161.1 - Cyklochodník'!F39</f>
        <v>0</v>
      </c>
      <c r="BT98" s="69" t="s">
        <v>103</v>
      </c>
      <c r="BV98" s="69" t="s">
        <v>166</v>
      </c>
      <c r="BW98" s="69" t="s">
        <v>177</v>
      </c>
      <c r="BX98" s="69" t="s">
        <v>107</v>
      </c>
      <c r="CL98" s="69" t="s">
        <v>103</v>
      </c>
      <c r="CM98" s="69" t="s">
        <v>164</v>
      </c>
    </row>
    <row r="99" spans="1:91" s="6" customFormat="1" ht="37.5" customHeight="1">
      <c r="A99" s="62" t="s">
        <v>168</v>
      </c>
      <c r="B99" s="63"/>
      <c r="C99" s="304"/>
      <c r="D99" s="383" t="s">
        <v>78</v>
      </c>
      <c r="E99" s="380"/>
      <c r="F99" s="380"/>
      <c r="G99" s="380"/>
      <c r="H99" s="380"/>
      <c r="I99" s="305"/>
      <c r="J99" s="383" t="s">
        <v>178</v>
      </c>
      <c r="K99" s="380"/>
      <c r="L99" s="380"/>
      <c r="M99" s="380"/>
      <c r="N99" s="380"/>
      <c r="O99" s="380"/>
      <c r="P99" s="380"/>
      <c r="Q99" s="380"/>
      <c r="R99" s="380"/>
      <c r="S99" s="380"/>
      <c r="T99" s="380"/>
      <c r="U99" s="380"/>
      <c r="V99" s="380"/>
      <c r="W99" s="380"/>
      <c r="X99" s="380"/>
      <c r="Y99" s="380"/>
      <c r="Z99" s="380"/>
      <c r="AA99" s="380"/>
      <c r="AB99" s="380"/>
      <c r="AC99" s="380"/>
      <c r="AD99" s="380"/>
      <c r="AE99" s="380"/>
      <c r="AF99" s="380"/>
      <c r="AG99" s="413">
        <f>'SO 161 - Úprava - úsek 4'!J32</f>
        <v>0</v>
      </c>
      <c r="AH99" s="380"/>
      <c r="AI99" s="380"/>
      <c r="AJ99" s="380"/>
      <c r="AK99" s="380"/>
      <c r="AL99" s="380"/>
      <c r="AM99" s="380"/>
      <c r="AN99" s="413">
        <f t="shared" si="0"/>
        <v>0</v>
      </c>
      <c r="AO99" s="380"/>
      <c r="AP99" s="380"/>
      <c r="AQ99" s="64" t="s">
        <v>174</v>
      </c>
      <c r="AR99" s="63"/>
      <c r="AS99" s="65">
        <v>0</v>
      </c>
      <c r="AT99" s="66">
        <f t="shared" si="1"/>
        <v>0</v>
      </c>
      <c r="AU99" s="67">
        <f>'SO 161 - Úprava - úsek 4'!P131</f>
        <v>0</v>
      </c>
      <c r="AV99" s="66">
        <f>'SO 161 - Úprava - úsek 4'!J35</f>
        <v>0</v>
      </c>
      <c r="AW99" s="66">
        <f>'SO 161 - Úprava - úsek 4'!J36</f>
        <v>0</v>
      </c>
      <c r="AX99" s="66">
        <f>'SO 161 - Úprava - úsek 4'!J37</f>
        <v>0</v>
      </c>
      <c r="AY99" s="66">
        <f>'SO 161 - Úprava - úsek 4'!J38</f>
        <v>0</v>
      </c>
      <c r="AZ99" s="66">
        <f>'SO 161 - Úprava - úsek 4'!F35</f>
        <v>0</v>
      </c>
      <c r="BA99" s="66">
        <f>'SO 161 - Úprava - úsek 4'!F36</f>
        <v>0</v>
      </c>
      <c r="BB99" s="66">
        <f>'SO 161 - Úprava - úsek 4'!F37</f>
        <v>0</v>
      </c>
      <c r="BC99" s="66">
        <f>'SO 161 - Úprava - úsek 4'!F38</f>
        <v>0</v>
      </c>
      <c r="BD99" s="68">
        <f>'SO 161 - Úprava - úsek 4'!F39</f>
        <v>0</v>
      </c>
      <c r="BT99" s="69" t="s">
        <v>103</v>
      </c>
      <c r="BV99" s="69" t="s">
        <v>166</v>
      </c>
      <c r="BW99" s="69" t="s">
        <v>179</v>
      </c>
      <c r="BX99" s="69" t="s">
        <v>107</v>
      </c>
      <c r="CL99" s="69" t="s">
        <v>103</v>
      </c>
      <c r="CM99" s="69" t="s">
        <v>164</v>
      </c>
    </row>
    <row r="100" spans="1:91" s="6" customFormat="1" ht="37.5" customHeight="1">
      <c r="A100" s="62" t="s">
        <v>168</v>
      </c>
      <c r="B100" s="63"/>
      <c r="C100" s="304"/>
      <c r="D100" s="383" t="s">
        <v>78</v>
      </c>
      <c r="E100" s="380"/>
      <c r="F100" s="380"/>
      <c r="G100" s="380"/>
      <c r="H100" s="380"/>
      <c r="I100" s="305"/>
      <c r="J100" s="383" t="s">
        <v>178</v>
      </c>
      <c r="K100" s="380"/>
      <c r="L100" s="380"/>
      <c r="M100" s="380"/>
      <c r="N100" s="380"/>
      <c r="O100" s="380"/>
      <c r="P100" s="380"/>
      <c r="Q100" s="380"/>
      <c r="R100" s="380"/>
      <c r="S100" s="380"/>
      <c r="T100" s="380"/>
      <c r="U100" s="380"/>
      <c r="V100" s="380"/>
      <c r="W100" s="380"/>
      <c r="X100" s="380"/>
      <c r="Y100" s="380"/>
      <c r="Z100" s="380"/>
      <c r="AA100" s="380"/>
      <c r="AB100" s="380"/>
      <c r="AC100" s="380"/>
      <c r="AD100" s="380"/>
      <c r="AE100" s="380"/>
      <c r="AF100" s="380"/>
      <c r="AG100" s="413">
        <f>'SO 161 - Úprava - úsek 5'!J32</f>
        <v>0</v>
      </c>
      <c r="AH100" s="380"/>
      <c r="AI100" s="380"/>
      <c r="AJ100" s="380"/>
      <c r="AK100" s="380"/>
      <c r="AL100" s="380"/>
      <c r="AM100" s="380"/>
      <c r="AN100" s="413">
        <f t="shared" si="0"/>
        <v>0</v>
      </c>
      <c r="AO100" s="380"/>
      <c r="AP100" s="380"/>
      <c r="AQ100" s="64" t="s">
        <v>174</v>
      </c>
      <c r="AR100" s="63"/>
      <c r="AS100" s="65">
        <v>0</v>
      </c>
      <c r="AT100" s="66">
        <f t="shared" si="1"/>
        <v>0</v>
      </c>
      <c r="AU100" s="67">
        <f>'SO 161 - Úprava - úsek 5'!P128</f>
        <v>0</v>
      </c>
      <c r="AV100" s="66">
        <f>'SO 161 - Úprava - úsek 5'!J35</f>
        <v>0</v>
      </c>
      <c r="AW100" s="66">
        <f>'SO 161 - Úprava - úsek 5'!J36</f>
        <v>0</v>
      </c>
      <c r="AX100" s="66">
        <f>'SO 161 - Úprava - úsek 5'!J37</f>
        <v>0</v>
      </c>
      <c r="AY100" s="66">
        <f>'SO 161 - Úprava - úsek 5'!J38</f>
        <v>0</v>
      </c>
      <c r="AZ100" s="66">
        <f>'SO 161 - Úprava - úsek 5'!F35</f>
        <v>0</v>
      </c>
      <c r="BA100" s="66">
        <f>'SO 161 - Úprava - úsek 5'!F36</f>
        <v>0</v>
      </c>
      <c r="BB100" s="66">
        <f>'SO 161 - Úprava - úsek 5'!F37</f>
        <v>0</v>
      </c>
      <c r="BC100" s="66">
        <f>'SO 161 - Úprava - úsek 5'!F38</f>
        <v>0</v>
      </c>
      <c r="BD100" s="68">
        <f>'SO 161 - Úprava - úsek 5'!F39</f>
        <v>0</v>
      </c>
      <c r="BT100" s="69" t="s">
        <v>103</v>
      </c>
      <c r="BV100" s="69" t="s">
        <v>166</v>
      </c>
      <c r="BW100" s="69" t="s">
        <v>180</v>
      </c>
      <c r="BX100" s="69" t="s">
        <v>107</v>
      </c>
      <c r="CL100" s="69" t="s">
        <v>103</v>
      </c>
      <c r="CM100" s="69" t="s">
        <v>164</v>
      </c>
    </row>
    <row r="101" spans="1:91" s="6" customFormat="1" ht="37.5" customHeight="1">
      <c r="A101" s="62" t="s">
        <v>168</v>
      </c>
      <c r="B101" s="63"/>
      <c r="C101" s="304"/>
      <c r="D101" s="383" t="s">
        <v>81</v>
      </c>
      <c r="E101" s="380"/>
      <c r="F101" s="380"/>
      <c r="G101" s="380"/>
      <c r="H101" s="380"/>
      <c r="I101" s="305"/>
      <c r="J101" s="383" t="s">
        <v>181</v>
      </c>
      <c r="K101" s="380"/>
      <c r="L101" s="380"/>
      <c r="M101" s="380"/>
      <c r="N101" s="380"/>
      <c r="O101" s="380"/>
      <c r="P101" s="380"/>
      <c r="Q101" s="380"/>
      <c r="R101" s="380"/>
      <c r="S101" s="380"/>
      <c r="T101" s="380"/>
      <c r="U101" s="380"/>
      <c r="V101" s="380"/>
      <c r="W101" s="380"/>
      <c r="X101" s="380"/>
      <c r="Y101" s="380"/>
      <c r="Z101" s="380"/>
      <c r="AA101" s="380"/>
      <c r="AB101" s="380"/>
      <c r="AC101" s="380"/>
      <c r="AD101" s="380"/>
      <c r="AE101" s="380"/>
      <c r="AF101" s="380"/>
      <c r="AG101" s="413">
        <f>'SO 165.1 - Chodník'!J32</f>
        <v>0</v>
      </c>
      <c r="AH101" s="380"/>
      <c r="AI101" s="380"/>
      <c r="AJ101" s="380"/>
      <c r="AK101" s="380"/>
      <c r="AL101" s="380"/>
      <c r="AM101" s="380"/>
      <c r="AN101" s="413">
        <f t="shared" si="0"/>
        <v>0</v>
      </c>
      <c r="AO101" s="380"/>
      <c r="AP101" s="380"/>
      <c r="AQ101" s="64" t="s">
        <v>174</v>
      </c>
      <c r="AR101" s="63"/>
      <c r="AS101" s="65">
        <v>0</v>
      </c>
      <c r="AT101" s="66">
        <f t="shared" si="1"/>
        <v>0</v>
      </c>
      <c r="AU101" s="67">
        <f>'SO 165.1 - Chodník'!P129</f>
        <v>0</v>
      </c>
      <c r="AV101" s="66">
        <f>'SO 165.1 - Chodník'!J35</f>
        <v>0</v>
      </c>
      <c r="AW101" s="66">
        <f>'SO 165.1 - Chodník'!J36</f>
        <v>0</v>
      </c>
      <c r="AX101" s="66">
        <f>'SO 165.1 - Chodník'!J37</f>
        <v>0</v>
      </c>
      <c r="AY101" s="66">
        <f>'SO 165.1 - Chodník'!J38</f>
        <v>0</v>
      </c>
      <c r="AZ101" s="66">
        <f>'SO 165.1 - Chodník'!F35</f>
        <v>0</v>
      </c>
      <c r="BA101" s="66">
        <f>'SO 165.1 - Chodník'!F36</f>
        <v>0</v>
      </c>
      <c r="BB101" s="66">
        <f>'SO 165.1 - Chodník'!F37</f>
        <v>0</v>
      </c>
      <c r="BC101" s="66">
        <f>'SO 165.1 - Chodník'!F38</f>
        <v>0</v>
      </c>
      <c r="BD101" s="68">
        <f>'SO 165.1 - Chodník'!F39</f>
        <v>0</v>
      </c>
      <c r="BT101" s="69" t="s">
        <v>103</v>
      </c>
      <c r="BV101" s="69" t="s">
        <v>166</v>
      </c>
      <c r="BW101" s="69" t="s">
        <v>182</v>
      </c>
      <c r="BX101" s="69" t="s">
        <v>107</v>
      </c>
      <c r="CL101" s="69" t="s">
        <v>103</v>
      </c>
      <c r="CM101" s="69" t="s">
        <v>164</v>
      </c>
    </row>
    <row r="102" spans="1:91" s="6" customFormat="1" ht="24.75" customHeight="1">
      <c r="A102" s="62" t="s">
        <v>168</v>
      </c>
      <c r="B102" s="63"/>
      <c r="C102" s="304"/>
      <c r="D102" s="383" t="s">
        <v>83</v>
      </c>
      <c r="E102" s="380"/>
      <c r="F102" s="380"/>
      <c r="G102" s="380"/>
      <c r="H102" s="380"/>
      <c r="I102" s="305"/>
      <c r="J102" s="383" t="s">
        <v>183</v>
      </c>
      <c r="K102" s="380"/>
      <c r="L102" s="380"/>
      <c r="M102" s="380"/>
      <c r="N102" s="380"/>
      <c r="O102" s="380"/>
      <c r="P102" s="380"/>
      <c r="Q102" s="380"/>
      <c r="R102" s="380"/>
      <c r="S102" s="380"/>
      <c r="T102" s="380"/>
      <c r="U102" s="380"/>
      <c r="V102" s="380"/>
      <c r="W102" s="380"/>
      <c r="X102" s="380"/>
      <c r="Y102" s="380"/>
      <c r="Z102" s="380"/>
      <c r="AA102" s="380"/>
      <c r="AB102" s="380"/>
      <c r="AC102" s="380"/>
      <c r="AD102" s="380"/>
      <c r="AE102" s="380"/>
      <c r="AF102" s="380"/>
      <c r="AG102" s="413">
        <f>'SO 165 - Úprava'!J32</f>
        <v>0</v>
      </c>
      <c r="AH102" s="380"/>
      <c r="AI102" s="380"/>
      <c r="AJ102" s="380"/>
      <c r="AK102" s="380"/>
      <c r="AL102" s="380"/>
      <c r="AM102" s="380"/>
      <c r="AN102" s="413">
        <f t="shared" si="0"/>
        <v>0</v>
      </c>
      <c r="AO102" s="380"/>
      <c r="AP102" s="380"/>
      <c r="AQ102" s="64" t="s">
        <v>174</v>
      </c>
      <c r="AR102" s="63"/>
      <c r="AS102" s="65">
        <v>0</v>
      </c>
      <c r="AT102" s="66">
        <f t="shared" si="1"/>
        <v>0</v>
      </c>
      <c r="AU102" s="67">
        <f>'SO 165 - Úprava'!P131</f>
        <v>0</v>
      </c>
      <c r="AV102" s="66">
        <f>'SO 165 - Úprava'!J35</f>
        <v>0</v>
      </c>
      <c r="AW102" s="66">
        <f>'SO 165 - Úprava'!J36</f>
        <v>0</v>
      </c>
      <c r="AX102" s="66">
        <f>'SO 165 - Úprava'!J37</f>
        <v>0</v>
      </c>
      <c r="AY102" s="66">
        <f>'SO 165 - Úprava'!J38</f>
        <v>0</v>
      </c>
      <c r="AZ102" s="66">
        <f>'SO 165 - Úprava'!F35</f>
        <v>0</v>
      </c>
      <c r="BA102" s="66">
        <f>'SO 165 - Úprava'!F36</f>
        <v>0</v>
      </c>
      <c r="BB102" s="66">
        <f>'SO 165 - Úprava'!F37</f>
        <v>0</v>
      </c>
      <c r="BC102" s="66">
        <f>'SO 165 - Úprava'!F38</f>
        <v>0</v>
      </c>
      <c r="BD102" s="68">
        <f>'SO 165 - Úprava'!F39</f>
        <v>0</v>
      </c>
      <c r="BT102" s="69" t="s">
        <v>103</v>
      </c>
      <c r="BV102" s="69" t="s">
        <v>166</v>
      </c>
      <c r="BW102" s="69" t="s">
        <v>184</v>
      </c>
      <c r="BX102" s="69" t="s">
        <v>107</v>
      </c>
      <c r="CL102" s="69" t="s">
        <v>103</v>
      </c>
      <c r="CM102" s="69" t="s">
        <v>164</v>
      </c>
    </row>
    <row r="103" spans="1:91" s="6" customFormat="1" ht="24.75" customHeight="1">
      <c r="A103" s="62" t="s">
        <v>168</v>
      </c>
      <c r="B103" s="63"/>
      <c r="C103" s="304"/>
      <c r="D103" s="383" t="s">
        <v>85</v>
      </c>
      <c r="E103" s="380"/>
      <c r="F103" s="380"/>
      <c r="G103" s="380"/>
      <c r="H103" s="380"/>
      <c r="I103" s="305"/>
      <c r="J103" s="383" t="s">
        <v>86</v>
      </c>
      <c r="K103" s="380"/>
      <c r="L103" s="380"/>
      <c r="M103" s="380"/>
      <c r="N103" s="380"/>
      <c r="O103" s="380"/>
      <c r="P103" s="380"/>
      <c r="Q103" s="380"/>
      <c r="R103" s="380"/>
      <c r="S103" s="380"/>
      <c r="T103" s="380"/>
      <c r="U103" s="380"/>
      <c r="V103" s="380"/>
      <c r="W103" s="380"/>
      <c r="X103" s="380"/>
      <c r="Y103" s="380"/>
      <c r="Z103" s="380"/>
      <c r="AA103" s="380"/>
      <c r="AB103" s="380"/>
      <c r="AC103" s="380"/>
      <c r="AD103" s="380"/>
      <c r="AE103" s="380"/>
      <c r="AF103" s="380"/>
      <c r="AG103" s="413">
        <f>'SO 215 - Priepust'!J32</f>
        <v>0</v>
      </c>
      <c r="AH103" s="380"/>
      <c r="AI103" s="380"/>
      <c r="AJ103" s="380"/>
      <c r="AK103" s="380"/>
      <c r="AL103" s="380"/>
      <c r="AM103" s="380"/>
      <c r="AN103" s="413">
        <f t="shared" si="0"/>
        <v>0</v>
      </c>
      <c r="AO103" s="380"/>
      <c r="AP103" s="380"/>
      <c r="AQ103" s="64" t="s">
        <v>174</v>
      </c>
      <c r="AR103" s="63"/>
      <c r="AS103" s="65">
        <v>0</v>
      </c>
      <c r="AT103" s="66">
        <f t="shared" si="1"/>
        <v>0</v>
      </c>
      <c r="AU103" s="67">
        <f>'SO 215 - Priepust'!P135</f>
        <v>0</v>
      </c>
      <c r="AV103" s="66">
        <f>'SO 215 - Priepust'!J35</f>
        <v>0</v>
      </c>
      <c r="AW103" s="66">
        <f>'SO 215 - Priepust'!J36</f>
        <v>0</v>
      </c>
      <c r="AX103" s="66">
        <f>'SO 215 - Priepust'!J37</f>
        <v>0</v>
      </c>
      <c r="AY103" s="66">
        <f>'SO 215 - Priepust'!J38</f>
        <v>0</v>
      </c>
      <c r="AZ103" s="66">
        <f>'SO 215 - Priepust'!F35</f>
        <v>0</v>
      </c>
      <c r="BA103" s="66">
        <f>'SO 215 - Priepust'!F36</f>
        <v>0</v>
      </c>
      <c r="BB103" s="66">
        <f>'SO 215 - Priepust'!F37</f>
        <v>0</v>
      </c>
      <c r="BC103" s="66">
        <f>'SO 215 - Priepust'!F38</f>
        <v>0</v>
      </c>
      <c r="BD103" s="68">
        <f>'SO 215 - Priepust'!F39</f>
        <v>0</v>
      </c>
      <c r="BT103" s="69" t="s">
        <v>103</v>
      </c>
      <c r="BV103" s="69" t="s">
        <v>166</v>
      </c>
      <c r="BW103" s="69" t="s">
        <v>185</v>
      </c>
      <c r="BX103" s="69" t="s">
        <v>107</v>
      </c>
      <c r="CL103" s="69" t="s">
        <v>103</v>
      </c>
      <c r="CM103" s="69" t="s">
        <v>164</v>
      </c>
    </row>
    <row r="104" spans="1:91" s="6" customFormat="1" ht="24.75" customHeight="1">
      <c r="A104" s="62" t="s">
        <v>168</v>
      </c>
      <c r="B104" s="63"/>
      <c r="C104" s="304"/>
      <c r="D104" s="383" t="s">
        <v>87</v>
      </c>
      <c r="E104" s="380"/>
      <c r="F104" s="380"/>
      <c r="G104" s="380"/>
      <c r="H104" s="380"/>
      <c r="I104" s="305"/>
      <c r="J104" s="383" t="s">
        <v>186</v>
      </c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0"/>
      <c r="AC104" s="380"/>
      <c r="AD104" s="380"/>
      <c r="AE104" s="380"/>
      <c r="AF104" s="380"/>
      <c r="AG104" s="413">
        <f>'SO 409 - Železničný spodok'!J32</f>
        <v>0</v>
      </c>
      <c r="AH104" s="380"/>
      <c r="AI104" s="380"/>
      <c r="AJ104" s="380"/>
      <c r="AK104" s="380"/>
      <c r="AL104" s="380"/>
      <c r="AM104" s="380"/>
      <c r="AN104" s="413">
        <f t="shared" si="0"/>
        <v>0</v>
      </c>
      <c r="AO104" s="380"/>
      <c r="AP104" s="380"/>
      <c r="AQ104" s="64" t="s">
        <v>174</v>
      </c>
      <c r="AR104" s="63"/>
      <c r="AS104" s="65">
        <v>0</v>
      </c>
      <c r="AT104" s="66">
        <f t="shared" si="1"/>
        <v>0</v>
      </c>
      <c r="AU104" s="67">
        <f>'SO 409 - Železničný spodok'!P133</f>
        <v>0</v>
      </c>
      <c r="AV104" s="66">
        <f>'SO 409 - Železničný spodok'!J35</f>
        <v>0</v>
      </c>
      <c r="AW104" s="66">
        <f>'SO 409 - Železničný spodok'!J36</f>
        <v>0</v>
      </c>
      <c r="AX104" s="66">
        <f>'SO 409 - Železničný spodok'!J37</f>
        <v>0</v>
      </c>
      <c r="AY104" s="66">
        <f>'SO 409 - Železničný spodok'!J38</f>
        <v>0</v>
      </c>
      <c r="AZ104" s="66">
        <f>'SO 409 - Železničný spodok'!F35</f>
        <v>0</v>
      </c>
      <c r="BA104" s="66">
        <f>'SO 409 - Železničný spodok'!F36</f>
        <v>0</v>
      </c>
      <c r="BB104" s="66">
        <f>'SO 409 - Železničný spodok'!F37</f>
        <v>0</v>
      </c>
      <c r="BC104" s="66">
        <f>'SO 409 - Železničný spodok'!F38</f>
        <v>0</v>
      </c>
      <c r="BD104" s="68">
        <f>'SO 409 - Železničný spodok'!F39</f>
        <v>0</v>
      </c>
      <c r="BT104" s="69" t="s">
        <v>103</v>
      </c>
      <c r="BV104" s="69" t="s">
        <v>166</v>
      </c>
      <c r="BW104" s="69" t="s">
        <v>187</v>
      </c>
      <c r="BX104" s="69" t="s">
        <v>107</v>
      </c>
      <c r="CL104" s="69" t="s">
        <v>103</v>
      </c>
      <c r="CM104" s="69" t="s">
        <v>164</v>
      </c>
    </row>
    <row r="105" spans="1:91" s="6" customFormat="1" ht="24.75" customHeight="1">
      <c r="A105" s="62" t="s">
        <v>168</v>
      </c>
      <c r="B105" s="63"/>
      <c r="C105" s="304"/>
      <c r="D105" s="383" t="s">
        <v>89</v>
      </c>
      <c r="E105" s="380"/>
      <c r="F105" s="380"/>
      <c r="G105" s="380"/>
      <c r="H105" s="380"/>
      <c r="I105" s="305"/>
      <c r="J105" s="383" t="s">
        <v>188</v>
      </c>
      <c r="K105" s="380"/>
      <c r="L105" s="380"/>
      <c r="M105" s="380"/>
      <c r="N105" s="380"/>
      <c r="O105" s="380"/>
      <c r="P105" s="380"/>
      <c r="Q105" s="380"/>
      <c r="R105" s="380"/>
      <c r="S105" s="380"/>
      <c r="T105" s="380"/>
      <c r="U105" s="380"/>
      <c r="V105" s="380"/>
      <c r="W105" s="380"/>
      <c r="X105" s="380"/>
      <c r="Y105" s="380"/>
      <c r="Z105" s="380"/>
      <c r="AA105" s="380"/>
      <c r="AB105" s="380"/>
      <c r="AC105" s="380"/>
      <c r="AD105" s="380"/>
      <c r="AE105" s="380"/>
      <c r="AF105" s="380"/>
      <c r="AG105" s="413">
        <f>'SO 410 - Železničný zvršok'!J32</f>
        <v>0</v>
      </c>
      <c r="AH105" s="380"/>
      <c r="AI105" s="380"/>
      <c r="AJ105" s="380"/>
      <c r="AK105" s="380"/>
      <c r="AL105" s="380"/>
      <c r="AM105" s="380"/>
      <c r="AN105" s="413">
        <f t="shared" si="0"/>
        <v>0</v>
      </c>
      <c r="AO105" s="380"/>
      <c r="AP105" s="380"/>
      <c r="AQ105" s="64" t="s">
        <v>174</v>
      </c>
      <c r="AR105" s="63"/>
      <c r="AS105" s="65">
        <v>0</v>
      </c>
      <c r="AT105" s="66">
        <f t="shared" si="1"/>
        <v>0</v>
      </c>
      <c r="AU105" s="67">
        <f>'SO 410 - Železničný zvršok'!P132</f>
        <v>0</v>
      </c>
      <c r="AV105" s="66">
        <f>'SO 410 - Železničný zvršok'!J35</f>
        <v>0</v>
      </c>
      <c r="AW105" s="66">
        <f>'SO 410 - Železničný zvršok'!J36</f>
        <v>0</v>
      </c>
      <c r="AX105" s="66">
        <f>'SO 410 - Železničný zvršok'!J37</f>
        <v>0</v>
      </c>
      <c r="AY105" s="66">
        <f>'SO 410 - Železničný zvršok'!J38</f>
        <v>0</v>
      </c>
      <c r="AZ105" s="66">
        <f>'SO 410 - Železničný zvršok'!F35</f>
        <v>0</v>
      </c>
      <c r="BA105" s="66">
        <f>'SO 410 - Železničný zvršok'!F36</f>
        <v>0</v>
      </c>
      <c r="BB105" s="66">
        <f>'SO 410 - Železničný zvršok'!F37</f>
        <v>0</v>
      </c>
      <c r="BC105" s="66">
        <f>'SO 410 - Železničný zvršok'!F38</f>
        <v>0</v>
      </c>
      <c r="BD105" s="68">
        <f>'SO 410 - Železničný zvršok'!F39</f>
        <v>0</v>
      </c>
      <c r="BT105" s="69" t="s">
        <v>103</v>
      </c>
      <c r="BV105" s="69" t="s">
        <v>166</v>
      </c>
      <c r="BW105" s="69" t="s">
        <v>189</v>
      </c>
      <c r="BX105" s="69" t="s">
        <v>107</v>
      </c>
      <c r="CL105" s="69" t="s">
        <v>103</v>
      </c>
      <c r="CM105" s="69" t="s">
        <v>164</v>
      </c>
    </row>
    <row r="106" spans="1:91" s="6" customFormat="1" ht="24.75" customHeight="1">
      <c r="A106" s="62" t="s">
        <v>168</v>
      </c>
      <c r="B106" s="63"/>
      <c r="C106" s="304"/>
      <c r="D106" s="383" t="s">
        <v>91</v>
      </c>
      <c r="E106" s="380"/>
      <c r="F106" s="380"/>
      <c r="G106" s="380"/>
      <c r="H106" s="380"/>
      <c r="I106" s="305"/>
      <c r="J106" s="383" t="s">
        <v>190</v>
      </c>
      <c r="K106" s="380"/>
      <c r="L106" s="380"/>
      <c r="M106" s="380"/>
      <c r="N106" s="380"/>
      <c r="O106" s="380"/>
      <c r="P106" s="380"/>
      <c r="Q106" s="380"/>
      <c r="R106" s="380"/>
      <c r="S106" s="380"/>
      <c r="T106" s="380"/>
      <c r="U106" s="380"/>
      <c r="V106" s="380"/>
      <c r="W106" s="380"/>
      <c r="X106" s="380"/>
      <c r="Y106" s="380"/>
      <c r="Z106" s="380"/>
      <c r="AA106" s="380"/>
      <c r="AB106" s="380"/>
      <c r="AC106" s="380"/>
      <c r="AD106" s="380"/>
      <c r="AE106" s="380"/>
      <c r="AF106" s="380"/>
      <c r="AG106" s="413">
        <f>'SO 410.2 - Žel. priecestie'!J32</f>
        <v>0</v>
      </c>
      <c r="AH106" s="380"/>
      <c r="AI106" s="380"/>
      <c r="AJ106" s="380"/>
      <c r="AK106" s="380"/>
      <c r="AL106" s="380"/>
      <c r="AM106" s="380"/>
      <c r="AN106" s="413">
        <f t="shared" si="0"/>
        <v>0</v>
      </c>
      <c r="AO106" s="380"/>
      <c r="AP106" s="380"/>
      <c r="AQ106" s="64" t="s">
        <v>174</v>
      </c>
      <c r="AR106" s="63"/>
      <c r="AS106" s="65">
        <v>0</v>
      </c>
      <c r="AT106" s="66">
        <f t="shared" si="1"/>
        <v>0</v>
      </c>
      <c r="AU106" s="67">
        <f>'SO 410.2 - Žel. priecestie'!P130</f>
        <v>0</v>
      </c>
      <c r="AV106" s="66">
        <f>'SO 410.2 - Žel. priecestie'!J35</f>
        <v>0</v>
      </c>
      <c r="AW106" s="66">
        <f>'SO 410.2 - Žel. priecestie'!J36</f>
        <v>0</v>
      </c>
      <c r="AX106" s="66">
        <f>'SO 410.2 - Žel. priecestie'!J37</f>
        <v>0</v>
      </c>
      <c r="AY106" s="66">
        <f>'SO 410.2 - Žel. priecestie'!J38</f>
        <v>0</v>
      </c>
      <c r="AZ106" s="66">
        <f>'SO 410.2 - Žel. priecestie'!F35</f>
        <v>0</v>
      </c>
      <c r="BA106" s="66">
        <f>'SO 410.2 - Žel. priecestie'!F36</f>
        <v>0</v>
      </c>
      <c r="BB106" s="66">
        <f>'SO 410.2 - Žel. priecestie'!F37</f>
        <v>0</v>
      </c>
      <c r="BC106" s="66">
        <f>'SO 410.2 - Žel. priecestie'!F38</f>
        <v>0</v>
      </c>
      <c r="BD106" s="68">
        <f>'SO 410.2 - Žel. priecestie'!F39</f>
        <v>0</v>
      </c>
      <c r="BT106" s="69" t="s">
        <v>103</v>
      </c>
      <c r="BV106" s="69" t="s">
        <v>166</v>
      </c>
      <c r="BW106" s="69" t="s">
        <v>191</v>
      </c>
      <c r="BX106" s="69" t="s">
        <v>107</v>
      </c>
      <c r="CL106" s="69" t="s">
        <v>103</v>
      </c>
      <c r="CM106" s="69" t="s">
        <v>164</v>
      </c>
    </row>
    <row r="107" spans="1:91" s="6" customFormat="1" ht="37.5" customHeight="1">
      <c r="A107" s="62" t="s">
        <v>168</v>
      </c>
      <c r="B107" s="63"/>
      <c r="C107" s="304"/>
      <c r="D107" s="383" t="s">
        <v>93</v>
      </c>
      <c r="E107" s="380"/>
      <c r="F107" s="380"/>
      <c r="G107" s="380"/>
      <c r="H107" s="380"/>
      <c r="I107" s="305"/>
      <c r="J107" s="383" t="s">
        <v>94</v>
      </c>
      <c r="K107" s="380"/>
      <c r="L107" s="380"/>
      <c r="M107" s="380"/>
      <c r="N107" s="380"/>
      <c r="O107" s="380"/>
      <c r="P107" s="380"/>
      <c r="Q107" s="380"/>
      <c r="R107" s="380"/>
      <c r="S107" s="380"/>
      <c r="T107" s="380"/>
      <c r="U107" s="380"/>
      <c r="V107" s="380"/>
      <c r="W107" s="380"/>
      <c r="X107" s="380"/>
      <c r="Y107" s="380"/>
      <c r="Z107" s="380"/>
      <c r="AA107" s="380"/>
      <c r="AB107" s="380"/>
      <c r="AC107" s="380"/>
      <c r="AD107" s="380"/>
      <c r="AE107" s="380"/>
      <c r="AF107" s="380"/>
      <c r="AG107" s="413">
        <f>'SO 433 - PHS - Búracie práce'!J32</f>
        <v>0</v>
      </c>
      <c r="AH107" s="380"/>
      <c r="AI107" s="380"/>
      <c r="AJ107" s="380"/>
      <c r="AK107" s="380"/>
      <c r="AL107" s="380"/>
      <c r="AM107" s="380"/>
      <c r="AN107" s="413">
        <f t="shared" si="0"/>
        <v>0</v>
      </c>
      <c r="AO107" s="380"/>
      <c r="AP107" s="380"/>
      <c r="AQ107" s="64" t="s">
        <v>174</v>
      </c>
      <c r="AR107" s="63"/>
      <c r="AS107" s="65">
        <v>0</v>
      </c>
      <c r="AT107" s="66">
        <f t="shared" si="1"/>
        <v>0</v>
      </c>
      <c r="AU107" s="67">
        <f>'SO 433 - PHS - Búracie práce'!P130</f>
        <v>0</v>
      </c>
      <c r="AV107" s="66">
        <f>'SO 433 - PHS - Búracie práce'!J35</f>
        <v>0</v>
      </c>
      <c r="AW107" s="66">
        <f>'SO 433 - PHS - Búracie práce'!J36</f>
        <v>0</v>
      </c>
      <c r="AX107" s="66">
        <f>'SO 433 - PHS - Búracie práce'!J37</f>
        <v>0</v>
      </c>
      <c r="AY107" s="66">
        <f>'SO 433 - PHS - Búracie práce'!J38</f>
        <v>0</v>
      </c>
      <c r="AZ107" s="66">
        <f>'SO 433 - PHS - Búracie práce'!F35</f>
        <v>0</v>
      </c>
      <c r="BA107" s="66">
        <f>'SO 433 - PHS - Búracie práce'!F36</f>
        <v>0</v>
      </c>
      <c r="BB107" s="66">
        <f>'SO 433 - PHS - Búracie práce'!F37</f>
        <v>0</v>
      </c>
      <c r="BC107" s="66">
        <f>'SO 433 - PHS - Búracie práce'!F38</f>
        <v>0</v>
      </c>
      <c r="BD107" s="68">
        <f>'SO 433 - PHS - Búracie práce'!F39</f>
        <v>0</v>
      </c>
      <c r="BT107" s="69" t="s">
        <v>103</v>
      </c>
      <c r="BV107" s="69" t="s">
        <v>166</v>
      </c>
      <c r="BW107" s="69" t="s">
        <v>192</v>
      </c>
      <c r="BX107" s="69" t="s">
        <v>107</v>
      </c>
      <c r="CL107" s="69" t="s">
        <v>103</v>
      </c>
      <c r="CM107" s="69" t="s">
        <v>164</v>
      </c>
    </row>
    <row r="108" spans="1:91" s="6" customFormat="1" ht="24.75" customHeight="1">
      <c r="A108" s="62" t="s">
        <v>168</v>
      </c>
      <c r="B108" s="63"/>
      <c r="C108" s="304"/>
      <c r="D108" s="383" t="s">
        <v>95</v>
      </c>
      <c r="E108" s="380"/>
      <c r="F108" s="380"/>
      <c r="G108" s="380"/>
      <c r="H108" s="380"/>
      <c r="I108" s="305"/>
      <c r="J108" s="383" t="s">
        <v>193</v>
      </c>
      <c r="K108" s="380"/>
      <c r="L108" s="380"/>
      <c r="M108" s="380"/>
      <c r="N108" s="380"/>
      <c r="O108" s="380"/>
      <c r="P108" s="380"/>
      <c r="Q108" s="380"/>
      <c r="R108" s="380"/>
      <c r="S108" s="380"/>
      <c r="T108" s="380"/>
      <c r="U108" s="380"/>
      <c r="V108" s="380"/>
      <c r="W108" s="380"/>
      <c r="X108" s="380"/>
      <c r="Y108" s="380"/>
      <c r="Z108" s="380"/>
      <c r="AA108" s="380"/>
      <c r="AB108" s="380"/>
      <c r="AC108" s="380"/>
      <c r="AD108" s="380"/>
      <c r="AE108" s="380"/>
      <c r="AF108" s="380"/>
      <c r="AG108" s="413">
        <f>'SO 442 - NN prípojka PZZ'!J32</f>
        <v>0</v>
      </c>
      <c r="AH108" s="380"/>
      <c r="AI108" s="380"/>
      <c r="AJ108" s="380"/>
      <c r="AK108" s="380"/>
      <c r="AL108" s="380"/>
      <c r="AM108" s="380"/>
      <c r="AN108" s="413">
        <f t="shared" si="0"/>
        <v>0</v>
      </c>
      <c r="AO108" s="380"/>
      <c r="AP108" s="380"/>
      <c r="AQ108" s="64" t="s">
        <v>174</v>
      </c>
      <c r="AR108" s="63"/>
      <c r="AS108" s="65">
        <v>0</v>
      </c>
      <c r="AT108" s="66">
        <f t="shared" si="1"/>
        <v>0</v>
      </c>
      <c r="AU108" s="67">
        <f>'SO 442 - NN prípojka PZZ'!P134</f>
        <v>0</v>
      </c>
      <c r="AV108" s="66">
        <f>'SO 442 - NN prípojka PZZ'!J35</f>
        <v>0</v>
      </c>
      <c r="AW108" s="66">
        <f>'SO 442 - NN prípojka PZZ'!J36</f>
        <v>0</v>
      </c>
      <c r="AX108" s="66">
        <f>'SO 442 - NN prípojka PZZ'!J37</f>
        <v>0</v>
      </c>
      <c r="AY108" s="66">
        <f>'SO 442 - NN prípojka PZZ'!J38</f>
        <v>0</v>
      </c>
      <c r="AZ108" s="66">
        <f>'SO 442 - NN prípojka PZZ'!F35</f>
        <v>0</v>
      </c>
      <c r="BA108" s="66">
        <f>'SO 442 - NN prípojka PZZ'!F36</f>
        <v>0</v>
      </c>
      <c r="BB108" s="66">
        <f>'SO 442 - NN prípojka PZZ'!F37</f>
        <v>0</v>
      </c>
      <c r="BC108" s="66">
        <f>'SO 442 - NN prípojka PZZ'!F38</f>
        <v>0</v>
      </c>
      <c r="BD108" s="68">
        <f>'SO 442 - NN prípojka PZZ'!F39</f>
        <v>0</v>
      </c>
      <c r="BT108" s="69" t="s">
        <v>103</v>
      </c>
      <c r="BV108" s="69" t="s">
        <v>166</v>
      </c>
      <c r="BW108" s="69" t="s">
        <v>194</v>
      </c>
      <c r="BX108" s="69" t="s">
        <v>107</v>
      </c>
      <c r="CL108" s="69" t="s">
        <v>103</v>
      </c>
      <c r="CM108" s="69" t="s">
        <v>164</v>
      </c>
    </row>
    <row r="109" spans="1:91" s="6" customFormat="1" ht="37.5" customHeight="1">
      <c r="A109" s="62" t="s">
        <v>168</v>
      </c>
      <c r="B109" s="63"/>
      <c r="C109" s="304"/>
      <c r="D109" s="383" t="s">
        <v>97</v>
      </c>
      <c r="E109" s="380"/>
      <c r="F109" s="380"/>
      <c r="G109" s="380"/>
      <c r="H109" s="380"/>
      <c r="I109" s="305"/>
      <c r="J109" s="383" t="s">
        <v>195</v>
      </c>
      <c r="K109" s="380"/>
      <c r="L109" s="380"/>
      <c r="M109" s="380"/>
      <c r="N109" s="380"/>
      <c r="O109" s="380"/>
      <c r="P109" s="380"/>
      <c r="Q109" s="380"/>
      <c r="R109" s="380"/>
      <c r="S109" s="380"/>
      <c r="T109" s="380"/>
      <c r="U109" s="380"/>
      <c r="V109" s="380"/>
      <c r="W109" s="380"/>
      <c r="X109" s="380"/>
      <c r="Y109" s="380"/>
      <c r="Z109" s="380"/>
      <c r="AA109" s="380"/>
      <c r="AB109" s="380"/>
      <c r="AC109" s="380"/>
      <c r="AD109" s="380"/>
      <c r="AE109" s="380"/>
      <c r="AF109" s="380"/>
      <c r="AG109" s="413">
        <f>'SO 659.1 - VO - Úprava'!J32</f>
        <v>0</v>
      </c>
      <c r="AH109" s="380"/>
      <c r="AI109" s="380"/>
      <c r="AJ109" s="380"/>
      <c r="AK109" s="380"/>
      <c r="AL109" s="380"/>
      <c r="AM109" s="380"/>
      <c r="AN109" s="413">
        <f t="shared" si="0"/>
        <v>0</v>
      </c>
      <c r="AO109" s="380"/>
      <c r="AP109" s="380"/>
      <c r="AQ109" s="64" t="s">
        <v>174</v>
      </c>
      <c r="AR109" s="63"/>
      <c r="AS109" s="65">
        <v>0</v>
      </c>
      <c r="AT109" s="66">
        <f t="shared" si="1"/>
        <v>0</v>
      </c>
      <c r="AU109" s="67">
        <f>'SO 659.1 - VO - Úprava'!P133</f>
        <v>0</v>
      </c>
      <c r="AV109" s="66">
        <f>'SO 659.1 - VO - Úprava'!J35</f>
        <v>0</v>
      </c>
      <c r="AW109" s="66">
        <f>'SO 659.1 - VO - Úprava'!J36</f>
        <v>0</v>
      </c>
      <c r="AX109" s="66">
        <f>'SO 659.1 - VO - Úprava'!J37</f>
        <v>0</v>
      </c>
      <c r="AY109" s="66">
        <f>'SO 659.1 - VO - Úprava'!J38</f>
        <v>0</v>
      </c>
      <c r="AZ109" s="66">
        <f>'SO 659.1 - VO - Úprava'!F35</f>
        <v>0</v>
      </c>
      <c r="BA109" s="66">
        <f>'SO 659.1 - VO - Úprava'!F36</f>
        <v>0</v>
      </c>
      <c r="BB109" s="66">
        <f>'SO 659.1 - VO - Úprava'!F37</f>
        <v>0</v>
      </c>
      <c r="BC109" s="66">
        <f>'SO 659.1 - VO - Úprava'!F38</f>
        <v>0</v>
      </c>
      <c r="BD109" s="68">
        <f>'SO 659.1 - VO - Úprava'!F39</f>
        <v>0</v>
      </c>
      <c r="BT109" s="69" t="s">
        <v>103</v>
      </c>
      <c r="BV109" s="69" t="s">
        <v>166</v>
      </c>
      <c r="BW109" s="69" t="s">
        <v>196</v>
      </c>
      <c r="BX109" s="69" t="s">
        <v>107</v>
      </c>
      <c r="CL109" s="69" t="s">
        <v>103</v>
      </c>
      <c r="CM109" s="69" t="s">
        <v>164</v>
      </c>
    </row>
    <row r="110" spans="1:91" s="6" customFormat="1" ht="24.75" customHeight="1">
      <c r="A110" s="62" t="s">
        <v>168</v>
      </c>
      <c r="B110" s="63"/>
      <c r="C110" s="304"/>
      <c r="D110" s="383" t="s">
        <v>197</v>
      </c>
      <c r="E110" s="380"/>
      <c r="F110" s="380"/>
      <c r="G110" s="380"/>
      <c r="H110" s="380"/>
      <c r="I110" s="305"/>
      <c r="J110" s="383" t="s">
        <v>198</v>
      </c>
      <c r="K110" s="380"/>
      <c r="L110" s="380"/>
      <c r="M110" s="380"/>
      <c r="N110" s="380"/>
      <c r="O110" s="380"/>
      <c r="P110" s="380"/>
      <c r="Q110" s="380"/>
      <c r="R110" s="380"/>
      <c r="S110" s="380"/>
      <c r="T110" s="380"/>
      <c r="U110" s="380"/>
      <c r="V110" s="380"/>
      <c r="W110" s="380"/>
      <c r="X110" s="380"/>
      <c r="Y110" s="380"/>
      <c r="Z110" s="380"/>
      <c r="AA110" s="380"/>
      <c r="AB110" s="380"/>
      <c r="AC110" s="380"/>
      <c r="AD110" s="380"/>
      <c r="AE110" s="380"/>
      <c r="AF110" s="380"/>
      <c r="AG110" s="413">
        <f>'D3 - Dopravné značenie'!J32</f>
        <v>0</v>
      </c>
      <c r="AH110" s="380"/>
      <c r="AI110" s="380"/>
      <c r="AJ110" s="380"/>
      <c r="AK110" s="380"/>
      <c r="AL110" s="380"/>
      <c r="AM110" s="380"/>
      <c r="AN110" s="413">
        <f t="shared" si="0"/>
        <v>0</v>
      </c>
      <c r="AO110" s="380"/>
      <c r="AP110" s="380"/>
      <c r="AQ110" s="64" t="s">
        <v>174</v>
      </c>
      <c r="AR110" s="63"/>
      <c r="AS110" s="70">
        <v>0</v>
      </c>
      <c r="AT110" s="71">
        <f t="shared" si="1"/>
        <v>0</v>
      </c>
      <c r="AU110" s="72">
        <f>'D3 - Dopravné značenie'!P128</f>
        <v>0</v>
      </c>
      <c r="AV110" s="71">
        <f>'D3 - Dopravné značenie'!J35</f>
        <v>0</v>
      </c>
      <c r="AW110" s="71">
        <f>'D3 - Dopravné značenie'!J36</f>
        <v>0</v>
      </c>
      <c r="AX110" s="71">
        <f>'D3 - Dopravné značenie'!J37</f>
        <v>0</v>
      </c>
      <c r="AY110" s="71">
        <f>'D3 - Dopravné značenie'!J38</f>
        <v>0</v>
      </c>
      <c r="AZ110" s="71">
        <f>'D3 - Dopravné značenie'!F35</f>
        <v>0</v>
      </c>
      <c r="BA110" s="71">
        <f>'D3 - Dopravné značenie'!F36</f>
        <v>0</v>
      </c>
      <c r="BB110" s="71">
        <f>'D3 - Dopravné značenie'!F37</f>
        <v>0</v>
      </c>
      <c r="BC110" s="71">
        <f>'D3 - Dopravné značenie'!F38</f>
        <v>0</v>
      </c>
      <c r="BD110" s="73">
        <f>'D3 - Dopravné značenie'!F39</f>
        <v>0</v>
      </c>
      <c r="BT110" s="69" t="s">
        <v>103</v>
      </c>
      <c r="BV110" s="69" t="s">
        <v>166</v>
      </c>
      <c r="BW110" s="69" t="s">
        <v>199</v>
      </c>
      <c r="BX110" s="69" t="s">
        <v>107</v>
      </c>
      <c r="CL110" s="69" t="s">
        <v>103</v>
      </c>
      <c r="CM110" s="69" t="s">
        <v>164</v>
      </c>
    </row>
    <row r="111" spans="1:91" s="1" customFormat="1" ht="30" customHeight="1">
      <c r="B111" s="26"/>
      <c r="AR111" s="26"/>
    </row>
    <row r="112" spans="1:91" s="1" customFormat="1" ht="6.95" customHeight="1"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26"/>
    </row>
  </sheetData>
  <sheetProtection algorithmName="SHA-512" hashValue="FdyM5/dDkZBv4ATIvf7T1dtYmRO6EtE0TcxSDy4bPQMdVumcoetFv/Ej/6YlH0hzOYF1H177x40aFYejPYG0sg==" saltValue="TfQTDQAxnecUpsFE1hxoig==" spinCount="100000" sheet="1" objects="1" scenarios="1"/>
  <mergeCells count="102">
    <mergeCell ref="W28:AE28"/>
    <mergeCell ref="D102:H102"/>
    <mergeCell ref="AG108:AM108"/>
    <mergeCell ref="J100:AF100"/>
    <mergeCell ref="AG106:AM106"/>
    <mergeCell ref="J110:AF110"/>
    <mergeCell ref="D99:H99"/>
    <mergeCell ref="AM89:AP89"/>
    <mergeCell ref="AN106:AP106"/>
    <mergeCell ref="D101:H101"/>
    <mergeCell ref="I92:AF92"/>
    <mergeCell ref="J102:AF102"/>
    <mergeCell ref="AG95:AM95"/>
    <mergeCell ref="AG97:AM97"/>
    <mergeCell ref="AN105:AP105"/>
    <mergeCell ref="D105:H105"/>
    <mergeCell ref="AN98:AP98"/>
    <mergeCell ref="AN107:AP107"/>
    <mergeCell ref="D107:H107"/>
    <mergeCell ref="AG99:AM99"/>
    <mergeCell ref="AG110:AM110"/>
    <mergeCell ref="L33:P33"/>
    <mergeCell ref="L85:AO85"/>
    <mergeCell ref="J99:AF99"/>
    <mergeCell ref="AG100:AM100"/>
    <mergeCell ref="AG94:AM94"/>
    <mergeCell ref="AG109:AM109"/>
    <mergeCell ref="AN101:AP101"/>
    <mergeCell ref="J101:AF101"/>
    <mergeCell ref="AN103:AP103"/>
    <mergeCell ref="AR2:BE2"/>
    <mergeCell ref="W30:AE30"/>
    <mergeCell ref="BE5:BE34"/>
    <mergeCell ref="K6:AO6"/>
    <mergeCell ref="J104:AF104"/>
    <mergeCell ref="AK31:AO31"/>
    <mergeCell ref="W33:AE33"/>
    <mergeCell ref="J96:AF96"/>
    <mergeCell ref="J105:AF105"/>
    <mergeCell ref="AS89:AT91"/>
    <mergeCell ref="L30:P30"/>
    <mergeCell ref="E23:AN23"/>
    <mergeCell ref="J97:AF97"/>
    <mergeCell ref="L32:P32"/>
    <mergeCell ref="W32:AE32"/>
    <mergeCell ref="AN96:AP96"/>
    <mergeCell ref="AK28:AO28"/>
    <mergeCell ref="D96:H96"/>
    <mergeCell ref="AK30:AO30"/>
    <mergeCell ref="AK26:AO26"/>
    <mergeCell ref="W29:AE29"/>
    <mergeCell ref="L29:P29"/>
    <mergeCell ref="E14:AJ14"/>
    <mergeCell ref="AN102:AP102"/>
    <mergeCell ref="AN108:AP108"/>
    <mergeCell ref="AK32:AO32"/>
    <mergeCell ref="AG103:AM103"/>
    <mergeCell ref="AN95:AP95"/>
    <mergeCell ref="AM90:AP90"/>
    <mergeCell ref="AG105:AM105"/>
    <mergeCell ref="AG107:AM107"/>
    <mergeCell ref="AN99:AP99"/>
    <mergeCell ref="AK33:AO33"/>
    <mergeCell ref="AK35:AO35"/>
    <mergeCell ref="AN92:AP92"/>
    <mergeCell ref="AG98:AM98"/>
    <mergeCell ref="AG104:AM104"/>
    <mergeCell ref="D95:H95"/>
    <mergeCell ref="D104:H104"/>
    <mergeCell ref="D97:H97"/>
    <mergeCell ref="J98:AF98"/>
    <mergeCell ref="J107:AF107"/>
    <mergeCell ref="AK29:AO29"/>
    <mergeCell ref="AM87:AN87"/>
    <mergeCell ref="D106:H106"/>
    <mergeCell ref="J103:AF103"/>
    <mergeCell ref="X35:AB35"/>
    <mergeCell ref="J106:AF106"/>
    <mergeCell ref="K5:AO5"/>
    <mergeCell ref="AG96:AM96"/>
    <mergeCell ref="L31:P31"/>
    <mergeCell ref="AN97:AP97"/>
    <mergeCell ref="AN104:AP104"/>
    <mergeCell ref="D110:H110"/>
    <mergeCell ref="AG101:AM101"/>
    <mergeCell ref="C92:G92"/>
    <mergeCell ref="AN100:AP100"/>
    <mergeCell ref="AN94:AP94"/>
    <mergeCell ref="D100:H100"/>
    <mergeCell ref="AG92:AM92"/>
    <mergeCell ref="D103:H103"/>
    <mergeCell ref="J108:AF108"/>
    <mergeCell ref="J95:AF95"/>
    <mergeCell ref="J109:AF109"/>
    <mergeCell ref="D98:H98"/>
    <mergeCell ref="D109:H109"/>
    <mergeCell ref="AN110:AP110"/>
    <mergeCell ref="L28:P28"/>
    <mergeCell ref="W31:AE31"/>
    <mergeCell ref="AG102:AM102"/>
    <mergeCell ref="AN109:AP109"/>
    <mergeCell ref="D108:H108"/>
  </mergeCells>
  <hyperlinks>
    <hyperlink ref="A95" location="'PS 301 - PZZ v žkm 362,79...'!C2" display="/" xr:uid="{00000000-0004-0000-0000-000000000000}"/>
    <hyperlink ref="A96" location="'PS 301.1 - Čaňa - Valalík...'!C2" display="/" xr:uid="{00000000-0004-0000-0000-000001000000}"/>
    <hyperlink ref="A97" location="'SO 115_dopl - MK pre napo...'!C2" display="/" xr:uid="{00000000-0004-0000-0000-000002000000}"/>
    <hyperlink ref="A98" location="'SO 161.1 - Cyklochodník  ...'!C2" display="/" xr:uid="{00000000-0004-0000-0000-000003000000}"/>
    <hyperlink ref="A99" location="'SO 161_4_dopl - Cyklochod...'!C2" display="/" xr:uid="{00000000-0004-0000-0000-000004000000}"/>
    <hyperlink ref="A100" location="'SO 161_5_dopl - Cyklochod...'!C2" display="/" xr:uid="{00000000-0004-0000-0000-000005000000}"/>
    <hyperlink ref="A101" location="'SO 165.1 - Chodník  pre n...'!C2" display="/" xr:uid="{00000000-0004-0000-0000-000006000000}"/>
    <hyperlink ref="A102" location="'SO 165_1 - Chodníky - úse...'!C2" display="/" xr:uid="{00000000-0004-0000-0000-000007000000}"/>
    <hyperlink ref="A103" location="'SO 215 - Priepust cez Val...'!C2" display="/" xr:uid="{00000000-0004-0000-0000-000008000000}"/>
    <hyperlink ref="A104" location="'SO 401.1 - Barca - Čaňa, ...'!C2" display="/" xr:uid="{00000000-0004-0000-0000-000009000000}"/>
    <hyperlink ref="A105" location="'SO 402.1 - Barca - Čaňa, ...'!C2" display="/" xr:uid="{00000000-0004-0000-0000-00000A000000}"/>
    <hyperlink ref="A106" location="'SO 402.2 - Barca - Čaňa, ...'!C2" display="/" xr:uid="{00000000-0004-0000-0000-00000B000000}"/>
    <hyperlink ref="A107" location="'SO 433 - ŽST Valalíky, PH...'!C2" display="/" xr:uid="{00000000-0004-0000-0000-00000C000000}"/>
    <hyperlink ref="A108" location="'SO 442 - Barca - Čaňa, pr...'!C2" display="/" xr:uid="{00000000-0004-0000-0000-00000D000000}"/>
    <hyperlink ref="A109" location="'SO 659.1 - Verejné osvetl...'!C2" display="/" xr:uid="{00000000-0004-0000-0000-00000E000000}"/>
    <hyperlink ref="A110" location="'D3 - Dopravné značenie _ ...'!C2" display="/" xr:uid="{00000000-0004-0000-0000-00000F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M263"/>
  <sheetViews>
    <sheetView showGridLines="0" topLeftCell="A55" workbookViewId="0">
      <selection activeCell="Y135" sqref="Y135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170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16.5" customHeight="1">
      <c r="B9" s="26"/>
      <c r="E9" s="318" t="s">
        <v>202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314">
        <f>'Rekapitulácia objektov stavby'!AN13</f>
        <v>0</v>
      </c>
      <c r="L17" s="26"/>
    </row>
    <row r="18" spans="2:12" s="1" customFormat="1" ht="18" customHeight="1">
      <c r="B18" s="26"/>
      <c r="E18" s="405">
        <f>'Rekapitulácia objektov stavby'!E14</f>
        <v>0</v>
      </c>
      <c r="F18" s="317"/>
      <c r="G18" s="317"/>
      <c r="H18" s="317"/>
      <c r="I18" s="23" t="s">
        <v>122</v>
      </c>
      <c r="J18" s="31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J104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ROUND((SUM(BE104:BE111) + SUM(BE131:BE262)),  2)</f>
        <v>0</v>
      </c>
      <c r="G35" s="82"/>
      <c r="H35" s="82"/>
      <c r="I35" s="83">
        <v>0.23</v>
      </c>
      <c r="J35" s="81">
        <f>ROUND(((SUM(BE104:BE111) + SUM(BE131:BE262))*I35),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ROUND((SUM(BF104:BF111) + SUM(BF131:BF262)),  2)</f>
        <v>0</v>
      </c>
      <c r="I36" s="85">
        <v>0.23</v>
      </c>
      <c r="J36" s="84">
        <f>ROUND(((SUM(BF104:BF111) + SUM(BF131:BF262))*I36),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ROUND((SUM(BG104:BG111) + SUM(BG131:BG262)),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ROUND((SUM(BH104:BH111) + SUM(BH131:BH262)),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ROUND((SUM(BI104:BI111) + SUM(BI131:BI262)),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1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16.5" hidden="1" customHeight="1">
      <c r="B87" s="26"/>
      <c r="E87" s="318" t="str">
        <f>E9</f>
        <v>PS 309 - PZZ v žkm 362,792 184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J131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210</v>
      </c>
      <c r="E97" s="99"/>
      <c r="F97" s="99"/>
      <c r="G97" s="99"/>
      <c r="H97" s="99"/>
      <c r="I97" s="99"/>
      <c r="J97" s="100">
        <f>J132</f>
        <v>0</v>
      </c>
      <c r="L97" s="97"/>
    </row>
    <row r="98" spans="2:62" s="9" customFormat="1" ht="20.100000000000001" hidden="1" customHeight="1">
      <c r="B98" s="101"/>
      <c r="D98" s="102" t="s">
        <v>211</v>
      </c>
      <c r="E98" s="103"/>
      <c r="F98" s="103"/>
      <c r="G98" s="103"/>
      <c r="H98" s="103"/>
      <c r="I98" s="103"/>
      <c r="J98" s="104">
        <f>J133</f>
        <v>0</v>
      </c>
      <c r="L98" s="101"/>
    </row>
    <row r="99" spans="2:62" s="9" customFormat="1" ht="20.100000000000001" hidden="1" customHeight="1">
      <c r="B99" s="101"/>
      <c r="D99" s="102" t="s">
        <v>212</v>
      </c>
      <c r="E99" s="103"/>
      <c r="F99" s="103"/>
      <c r="G99" s="103"/>
      <c r="H99" s="103"/>
      <c r="I99" s="103"/>
      <c r="J99" s="104">
        <f>J191</f>
        <v>0</v>
      </c>
      <c r="L99" s="101"/>
    </row>
    <row r="100" spans="2:62" s="9" customFormat="1" ht="20.100000000000001" hidden="1" customHeight="1">
      <c r="B100" s="101"/>
      <c r="D100" s="102" t="s">
        <v>213</v>
      </c>
      <c r="E100" s="103"/>
      <c r="F100" s="103"/>
      <c r="G100" s="103"/>
      <c r="H100" s="103"/>
      <c r="I100" s="103"/>
      <c r="J100" s="104">
        <f>J241</f>
        <v>0</v>
      </c>
      <c r="L100" s="101"/>
    </row>
    <row r="101" spans="2:62" s="9" customFormat="1" ht="20.100000000000001" hidden="1" customHeight="1">
      <c r="B101" s="101"/>
      <c r="D101" s="102" t="s">
        <v>214</v>
      </c>
      <c r="E101" s="103"/>
      <c r="F101" s="103"/>
      <c r="G101" s="103"/>
      <c r="H101" s="103"/>
      <c r="I101" s="103"/>
      <c r="J101" s="104">
        <f>J261</f>
        <v>0</v>
      </c>
      <c r="L101" s="101"/>
    </row>
    <row r="102" spans="2:62" s="1" customFormat="1" ht="21.75" hidden="1" customHeight="1">
      <c r="B102" s="26"/>
      <c r="L102" s="26"/>
    </row>
    <row r="103" spans="2:62" s="1" customFormat="1" ht="6.95" hidden="1" customHeight="1">
      <c r="B103" s="26"/>
      <c r="L103" s="26"/>
    </row>
    <row r="104" spans="2:62" s="1" customFormat="1" ht="29.25" hidden="1" customHeight="1">
      <c r="B104" s="26"/>
      <c r="C104" s="96" t="s">
        <v>215</v>
      </c>
      <c r="J104" s="105">
        <f>ROUND(J105 + J106 + J107 + J108 + J109 + J110,2)</f>
        <v>0</v>
      </c>
      <c r="L104" s="26"/>
      <c r="N104" s="106" t="s">
        <v>19</v>
      </c>
    </row>
    <row r="105" spans="2:62" s="1" customFormat="1" ht="18" hidden="1" customHeight="1">
      <c r="B105" s="26"/>
      <c r="D105" s="319" t="s">
        <v>216</v>
      </c>
      <c r="E105" s="317"/>
      <c r="F105" s="317"/>
      <c r="J105" s="108">
        <v>0</v>
      </c>
      <c r="L105" s="26"/>
      <c r="N105" s="109" t="s">
        <v>134</v>
      </c>
      <c r="AY105" s="15" t="s">
        <v>217</v>
      </c>
      <c r="BE105" s="110">
        <f t="shared" ref="BE105:BE110" si="0">IF(N105="základná",J105,0)</f>
        <v>0</v>
      </c>
      <c r="BF105" s="110">
        <f t="shared" ref="BF105:BF110" si="1">IF(N105="znížená",J105,0)</f>
        <v>0</v>
      </c>
      <c r="BG105" s="110">
        <f t="shared" ref="BG105:BG110" si="2">IF(N105="zákl. prenesená",J105,0)</f>
        <v>0</v>
      </c>
      <c r="BH105" s="110">
        <f t="shared" ref="BH105:BH110" si="3">IF(N105="zníž. prenesená",J105,0)</f>
        <v>0</v>
      </c>
      <c r="BI105" s="110">
        <f t="shared" ref="BI105:BI110" si="4">IF(N105="nulová",J105,0)</f>
        <v>0</v>
      </c>
      <c r="BJ105" s="15" t="s">
        <v>218</v>
      </c>
    </row>
    <row r="106" spans="2:62" s="1" customFormat="1" ht="18" hidden="1" customHeight="1">
      <c r="B106" s="26"/>
      <c r="D106" s="319" t="s">
        <v>219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si="0"/>
        <v>0</v>
      </c>
      <c r="BF106" s="110">
        <f t="shared" si="1"/>
        <v>0</v>
      </c>
      <c r="BG106" s="110">
        <f t="shared" si="2"/>
        <v>0</v>
      </c>
      <c r="BH106" s="110">
        <f t="shared" si="3"/>
        <v>0</v>
      </c>
      <c r="BI106" s="110">
        <f t="shared" si="4"/>
        <v>0</v>
      </c>
      <c r="BJ106" s="15" t="s">
        <v>218</v>
      </c>
    </row>
    <row r="107" spans="2:62" s="1" customFormat="1" ht="18" hidden="1" customHeight="1">
      <c r="B107" s="26"/>
      <c r="D107" s="319" t="s">
        <v>220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t="18" hidden="1" customHeight="1">
      <c r="B108" s="26"/>
      <c r="D108" s="319" t="s">
        <v>221</v>
      </c>
      <c r="E108" s="317"/>
      <c r="F108" s="317"/>
      <c r="J108" s="108">
        <v>0</v>
      </c>
      <c r="L108" s="26"/>
      <c r="N108" s="109" t="s">
        <v>134</v>
      </c>
      <c r="AY108" s="15" t="s">
        <v>217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t="18" hidden="1" customHeight="1">
      <c r="B109" s="26"/>
      <c r="D109" s="319" t="s">
        <v>222</v>
      </c>
      <c r="E109" s="317"/>
      <c r="F109" s="317"/>
      <c r="J109" s="108">
        <v>0</v>
      </c>
      <c r="L109" s="26"/>
      <c r="N109" s="109" t="s">
        <v>134</v>
      </c>
      <c r="AY109" s="15" t="s">
        <v>217</v>
      </c>
      <c r="BE109" s="110">
        <f t="shared" si="0"/>
        <v>0</v>
      </c>
      <c r="BF109" s="110">
        <f t="shared" si="1"/>
        <v>0</v>
      </c>
      <c r="BG109" s="110">
        <f t="shared" si="2"/>
        <v>0</v>
      </c>
      <c r="BH109" s="110">
        <f t="shared" si="3"/>
        <v>0</v>
      </c>
      <c r="BI109" s="110">
        <f t="shared" si="4"/>
        <v>0</v>
      </c>
      <c r="BJ109" s="15" t="s">
        <v>218</v>
      </c>
    </row>
    <row r="110" spans="2:62" s="1" customFormat="1" ht="18" hidden="1" customHeight="1">
      <c r="B110" s="26"/>
      <c r="D110" s="107" t="s">
        <v>223</v>
      </c>
      <c r="J110" s="108">
        <f>ROUND(J30*T110,2)</f>
        <v>0</v>
      </c>
      <c r="L110" s="26"/>
      <c r="N110" s="109" t="s">
        <v>134</v>
      </c>
      <c r="AY110" s="15" t="s">
        <v>224</v>
      </c>
      <c r="BE110" s="110">
        <f t="shared" si="0"/>
        <v>0</v>
      </c>
      <c r="BF110" s="110">
        <f t="shared" si="1"/>
        <v>0</v>
      </c>
      <c r="BG110" s="110">
        <f t="shared" si="2"/>
        <v>0</v>
      </c>
      <c r="BH110" s="110">
        <f t="shared" si="3"/>
        <v>0</v>
      </c>
      <c r="BI110" s="110">
        <f t="shared" si="4"/>
        <v>0</v>
      </c>
      <c r="BJ110" s="15" t="s">
        <v>218</v>
      </c>
    </row>
    <row r="111" spans="2:62" s="1" customFormat="1" hidden="1">
      <c r="B111" s="26"/>
      <c r="L111" s="26"/>
    </row>
    <row r="112" spans="2:62" s="1" customFormat="1" ht="29.25" hidden="1" customHeight="1">
      <c r="B112" s="26"/>
      <c r="C112" s="111" t="s">
        <v>225</v>
      </c>
      <c r="D112" s="86"/>
      <c r="E112" s="86"/>
      <c r="F112" s="86"/>
      <c r="G112" s="86"/>
      <c r="H112" s="86"/>
      <c r="I112" s="86"/>
      <c r="J112" s="112">
        <f>ROUND(J96+J104,2)</f>
        <v>0</v>
      </c>
      <c r="K112" s="86"/>
      <c r="L112" s="26"/>
    </row>
    <row r="113" spans="2:12" s="1" customFormat="1" ht="6.95" hidden="1" customHeight="1"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26"/>
    </row>
    <row r="114" spans="2:12" hidden="1"/>
    <row r="115" spans="2:12" hidden="1"/>
    <row r="116" spans="2:12" hidden="1"/>
    <row r="117" spans="2:12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26"/>
    </row>
    <row r="118" spans="2:12" s="1" customFormat="1" ht="24.95" customHeight="1">
      <c r="B118" s="26"/>
      <c r="C118" s="19" t="s">
        <v>21</v>
      </c>
      <c r="L118" s="26"/>
    </row>
    <row r="119" spans="2:12" s="1" customFormat="1" ht="6.95" customHeight="1">
      <c r="B119" s="26"/>
      <c r="L119" s="26"/>
    </row>
    <row r="120" spans="2:12" s="1" customFormat="1" ht="12" customHeight="1">
      <c r="B120" s="26"/>
      <c r="C120" s="23" t="s">
        <v>1</v>
      </c>
      <c r="L120" s="26"/>
    </row>
    <row r="121" spans="2:12" s="1" customFormat="1" ht="16.5" customHeight="1">
      <c r="B121" s="26"/>
      <c r="E121" s="316" t="str">
        <f>E7</f>
        <v>Strategické územie Valalíky</v>
      </c>
      <c r="F121" s="317"/>
      <c r="G121" s="317"/>
      <c r="H121" s="317"/>
      <c r="L121" s="26"/>
    </row>
    <row r="122" spans="2:12" s="1" customFormat="1" ht="12" customHeight="1">
      <c r="B122" s="26"/>
      <c r="C122" s="23" t="s">
        <v>201</v>
      </c>
      <c r="L122" s="26"/>
    </row>
    <row r="123" spans="2:12" s="1" customFormat="1" ht="16.5" customHeight="1">
      <c r="B123" s="26"/>
      <c r="E123" s="318" t="str">
        <f>E9</f>
        <v>PS 309 - PZZ v žkm 362,792 184</v>
      </c>
      <c r="F123" s="317"/>
      <c r="G123" s="317"/>
      <c r="H123" s="317"/>
      <c r="L123" s="26"/>
    </row>
    <row r="124" spans="2:12" s="1" customFormat="1" ht="6.95" customHeight="1">
      <c r="B124" s="26"/>
      <c r="L124" s="26"/>
    </row>
    <row r="125" spans="2:12" s="1" customFormat="1" ht="12" customHeight="1">
      <c r="B125" s="26"/>
      <c r="C125" s="23" t="s">
        <v>4</v>
      </c>
      <c r="F125" s="22" t="str">
        <f>F12</f>
        <v>kú: Valaliky, kú: Barca, kú: Čaňa</v>
      </c>
      <c r="I125" s="23" t="s">
        <v>13</v>
      </c>
      <c r="J125" s="42" t="str">
        <f>IF(J12="","",J12)</f>
        <v>27. 7. 2026</v>
      </c>
      <c r="L125" s="26"/>
    </row>
    <row r="126" spans="2:12" s="1" customFormat="1" ht="6.95" customHeight="1">
      <c r="B126" s="26"/>
      <c r="L126" s="26"/>
    </row>
    <row r="127" spans="2:12" s="1" customFormat="1" ht="25.7" customHeight="1">
      <c r="B127" s="26"/>
      <c r="C127" s="23" t="s">
        <v>6</v>
      </c>
      <c r="F127" s="22" t="str">
        <f>E15</f>
        <v>Valaliky Industrial Park, s.r.o., Bratislava</v>
      </c>
      <c r="I127" s="23" t="s">
        <v>124</v>
      </c>
      <c r="J127" s="25" t="str">
        <f>E21</f>
        <v>RRi design, spol. s r.o., Košice</v>
      </c>
      <c r="L127" s="26"/>
    </row>
    <row r="128" spans="2:12" s="1" customFormat="1" ht="15.2" customHeight="1">
      <c r="B128" s="26"/>
      <c r="C128" s="23" t="s">
        <v>123</v>
      </c>
      <c r="F128" s="22">
        <f>IF(E18="","",E18)</f>
        <v>0</v>
      </c>
      <c r="I128" s="23" t="s">
        <v>127</v>
      </c>
      <c r="J128" s="25" t="str">
        <f>E24</f>
        <v xml:space="preserve"> </v>
      </c>
      <c r="L128" s="26"/>
    </row>
    <row r="129" spans="2:65" s="1" customFormat="1" ht="10.35" customHeight="1">
      <c r="B129" s="26"/>
      <c r="L129" s="26"/>
    </row>
    <row r="130" spans="2:65" s="10" customFormat="1" ht="29.25" customHeight="1">
      <c r="B130" s="113"/>
      <c r="C130" s="114" t="s">
        <v>226</v>
      </c>
      <c r="D130" s="115" t="s">
        <v>149</v>
      </c>
      <c r="E130" s="115" t="s">
        <v>66</v>
      </c>
      <c r="F130" s="115" t="s">
        <v>67</v>
      </c>
      <c r="G130" s="115" t="s">
        <v>227</v>
      </c>
      <c r="H130" s="115" t="s">
        <v>228</v>
      </c>
      <c r="I130" s="115" t="s">
        <v>229</v>
      </c>
      <c r="J130" s="116" t="s">
        <v>207</v>
      </c>
      <c r="K130" s="117" t="s">
        <v>230</v>
      </c>
      <c r="L130" s="113"/>
      <c r="M130" s="48" t="s">
        <v>103</v>
      </c>
      <c r="N130" s="49" t="s">
        <v>19</v>
      </c>
      <c r="O130" s="49" t="s">
        <v>231</v>
      </c>
      <c r="P130" s="49" t="s">
        <v>232</v>
      </c>
      <c r="Q130" s="49" t="s">
        <v>233</v>
      </c>
      <c r="R130" s="49" t="s">
        <v>234</v>
      </c>
      <c r="S130" s="49" t="s">
        <v>235</v>
      </c>
      <c r="T130" s="50" t="s">
        <v>236</v>
      </c>
    </row>
    <row r="131" spans="2:65" s="1" customFormat="1" ht="23.1" customHeight="1">
      <c r="B131" s="26"/>
      <c r="C131" s="53" t="s">
        <v>203</v>
      </c>
      <c r="J131" s="118">
        <f>BK131</f>
        <v>0</v>
      </c>
      <c r="L131" s="26"/>
      <c r="M131" s="51"/>
      <c r="N131" s="43"/>
      <c r="O131" s="43"/>
      <c r="P131" s="119">
        <f>P132</f>
        <v>0</v>
      </c>
      <c r="Q131" s="43"/>
      <c r="R131" s="119">
        <f>R132</f>
        <v>0</v>
      </c>
      <c r="S131" s="43"/>
      <c r="T131" s="120">
        <f>T132</f>
        <v>0</v>
      </c>
      <c r="AT131" s="15" t="s">
        <v>163</v>
      </c>
      <c r="AU131" s="15" t="s">
        <v>209</v>
      </c>
      <c r="BK131" s="121">
        <f>BK132</f>
        <v>0</v>
      </c>
    </row>
    <row r="132" spans="2:65" s="11" customFormat="1" ht="26.1" customHeight="1">
      <c r="B132" s="122"/>
      <c r="D132" s="123" t="s">
        <v>163</v>
      </c>
      <c r="E132" s="124" t="s">
        <v>237</v>
      </c>
      <c r="F132" s="124" t="s">
        <v>238</v>
      </c>
      <c r="J132" s="125">
        <f>BK132</f>
        <v>0</v>
      </c>
      <c r="L132" s="122"/>
      <c r="M132" s="126"/>
      <c r="P132" s="127">
        <f>P133+P191+P241+P261</f>
        <v>0</v>
      </c>
      <c r="R132" s="127">
        <f>R133+R191+R241+R261</f>
        <v>0</v>
      </c>
      <c r="T132" s="128">
        <f>T133+T191+T241+T261</f>
        <v>0</v>
      </c>
      <c r="AR132" s="123" t="s">
        <v>103</v>
      </c>
      <c r="AT132" s="129" t="s">
        <v>163</v>
      </c>
      <c r="AU132" s="129" t="s">
        <v>164</v>
      </c>
      <c r="AY132" s="123" t="s">
        <v>239</v>
      </c>
      <c r="BK132" s="130">
        <f>BK133+BK191+BK241+BK261</f>
        <v>0</v>
      </c>
    </row>
    <row r="133" spans="2:65" s="11" customFormat="1" ht="23.1" customHeight="1">
      <c r="B133" s="122"/>
      <c r="D133" s="123" t="s">
        <v>163</v>
      </c>
      <c r="E133" s="131" t="s">
        <v>103</v>
      </c>
      <c r="F133" s="131" t="s">
        <v>240</v>
      </c>
      <c r="J133" s="132">
        <f>BK133</f>
        <v>0</v>
      </c>
      <c r="L133" s="122"/>
      <c r="M133" s="126"/>
      <c r="P133" s="127">
        <f>SUM(P134:P190)</f>
        <v>0</v>
      </c>
      <c r="R133" s="127">
        <f>SUM(R134:R190)</f>
        <v>0</v>
      </c>
      <c r="T133" s="128">
        <f>SUM(T134:T190)</f>
        <v>0</v>
      </c>
      <c r="AR133" s="123" t="s">
        <v>103</v>
      </c>
      <c r="AT133" s="129" t="s">
        <v>163</v>
      </c>
      <c r="AU133" s="129" t="s">
        <v>103</v>
      </c>
      <c r="AY133" s="123" t="s">
        <v>239</v>
      </c>
      <c r="BK133" s="130">
        <f>SUM(BK134:BK190)</f>
        <v>0</v>
      </c>
    </row>
    <row r="134" spans="2:65" s="1" customFormat="1" ht="16.5" customHeight="1">
      <c r="B134" s="26"/>
      <c r="C134" s="133" t="s">
        <v>103</v>
      </c>
      <c r="D134" s="133" t="s">
        <v>237</v>
      </c>
      <c r="E134" s="134" t="s">
        <v>241</v>
      </c>
      <c r="F134" s="135" t="s">
        <v>242</v>
      </c>
      <c r="G134" s="136" t="s">
        <v>243</v>
      </c>
      <c r="H134" s="137">
        <v>6</v>
      </c>
      <c r="I134" s="312"/>
      <c r="J134" s="138">
        <f t="shared" ref="J134:J165" si="5">ROUND(I134*H134,2)</f>
        <v>0</v>
      </c>
      <c r="K134" s="139"/>
      <c r="L134" s="140"/>
      <c r="M134" s="141" t="s">
        <v>103</v>
      </c>
      <c r="N134" s="142" t="s">
        <v>134</v>
      </c>
      <c r="P134" s="143">
        <f t="shared" ref="P134:P165" si="6">O134*H134</f>
        <v>0</v>
      </c>
      <c r="Q134" s="143">
        <v>0</v>
      </c>
      <c r="R134" s="143">
        <f t="shared" ref="R134:R165" si="7">Q134*H134</f>
        <v>0</v>
      </c>
      <c r="S134" s="143">
        <v>0</v>
      </c>
      <c r="T134" s="144">
        <f t="shared" ref="T134:T165" si="8">S134*H134</f>
        <v>0</v>
      </c>
      <c r="AR134" s="145" t="s">
        <v>244</v>
      </c>
      <c r="AT134" s="145" t="s">
        <v>237</v>
      </c>
      <c r="AU134" s="145" t="s">
        <v>218</v>
      </c>
      <c r="AY134" s="15" t="s">
        <v>239</v>
      </c>
      <c r="BE134" s="110">
        <f t="shared" ref="BE134:BE165" si="9">IF(N134="základná",J134,0)</f>
        <v>0</v>
      </c>
      <c r="BF134" s="110">
        <f t="shared" ref="BF134:BF165" si="10">IF(N134="znížená",J134,0)</f>
        <v>0</v>
      </c>
      <c r="BG134" s="110">
        <f t="shared" ref="BG134:BG165" si="11">IF(N134="zákl. prenesená",J134,0)</f>
        <v>0</v>
      </c>
      <c r="BH134" s="110">
        <f t="shared" ref="BH134:BH165" si="12">IF(N134="zníž. prenesená",J134,0)</f>
        <v>0</v>
      </c>
      <c r="BI134" s="110">
        <f t="shared" ref="BI134:BI165" si="13">IF(N134="nulová",J134,0)</f>
        <v>0</v>
      </c>
      <c r="BJ134" s="15" t="s">
        <v>218</v>
      </c>
      <c r="BK134" s="110">
        <f t="shared" ref="BK134:BK165" si="14">ROUND(I134*H134,2)</f>
        <v>0</v>
      </c>
      <c r="BL134" s="15" t="s">
        <v>244</v>
      </c>
      <c r="BM134" s="145" t="s">
        <v>245</v>
      </c>
    </row>
    <row r="135" spans="2:65" s="1" customFormat="1" ht="16.5" customHeight="1">
      <c r="B135" s="26"/>
      <c r="C135" s="133" t="s">
        <v>218</v>
      </c>
      <c r="D135" s="133" t="s">
        <v>237</v>
      </c>
      <c r="E135" s="134" t="s">
        <v>246</v>
      </c>
      <c r="F135" s="135" t="s">
        <v>247</v>
      </c>
      <c r="G135" s="136" t="s">
        <v>243</v>
      </c>
      <c r="H135" s="137">
        <v>6</v>
      </c>
      <c r="I135" s="312"/>
      <c r="J135" s="138">
        <f t="shared" si="5"/>
        <v>0</v>
      </c>
      <c r="K135" s="139"/>
      <c r="L135" s="140"/>
      <c r="M135" s="141" t="s">
        <v>103</v>
      </c>
      <c r="N135" s="142" t="s">
        <v>134</v>
      </c>
      <c r="P135" s="143">
        <f t="shared" si="6"/>
        <v>0</v>
      </c>
      <c r="Q135" s="143">
        <v>0</v>
      </c>
      <c r="R135" s="143">
        <f t="shared" si="7"/>
        <v>0</v>
      </c>
      <c r="S135" s="143">
        <v>0</v>
      </c>
      <c r="T135" s="144">
        <f t="shared" si="8"/>
        <v>0</v>
      </c>
      <c r="AR135" s="145" t="s">
        <v>244</v>
      </c>
      <c r="AT135" s="145" t="s">
        <v>237</v>
      </c>
      <c r="AU135" s="145" t="s">
        <v>218</v>
      </c>
      <c r="AY135" s="15" t="s">
        <v>239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5" t="s">
        <v>218</v>
      </c>
      <c r="BK135" s="110">
        <f t="shared" si="14"/>
        <v>0</v>
      </c>
      <c r="BL135" s="15" t="s">
        <v>244</v>
      </c>
      <c r="BM135" s="145" t="s">
        <v>248</v>
      </c>
    </row>
    <row r="136" spans="2:65" s="1" customFormat="1" ht="16.5" customHeight="1">
      <c r="B136" s="26"/>
      <c r="C136" s="133" t="s">
        <v>249</v>
      </c>
      <c r="D136" s="133" t="s">
        <v>237</v>
      </c>
      <c r="E136" s="134" t="s">
        <v>250</v>
      </c>
      <c r="F136" s="135" t="s">
        <v>251</v>
      </c>
      <c r="G136" s="136" t="s">
        <v>243</v>
      </c>
      <c r="H136" s="137">
        <v>2</v>
      </c>
      <c r="I136" s="312"/>
      <c r="J136" s="138">
        <f t="shared" si="5"/>
        <v>0</v>
      </c>
      <c r="K136" s="139"/>
      <c r="L136" s="140"/>
      <c r="M136" s="141" t="s">
        <v>103</v>
      </c>
      <c r="N136" s="142" t="s">
        <v>134</v>
      </c>
      <c r="P136" s="143">
        <f t="shared" si="6"/>
        <v>0</v>
      </c>
      <c r="Q136" s="143">
        <v>0</v>
      </c>
      <c r="R136" s="143">
        <f t="shared" si="7"/>
        <v>0</v>
      </c>
      <c r="S136" s="143">
        <v>0</v>
      </c>
      <c r="T136" s="144">
        <f t="shared" si="8"/>
        <v>0</v>
      </c>
      <c r="AR136" s="145" t="s">
        <v>244</v>
      </c>
      <c r="AT136" s="145" t="s">
        <v>237</v>
      </c>
      <c r="AU136" s="145" t="s">
        <v>218</v>
      </c>
      <c r="AY136" s="15" t="s">
        <v>239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5" t="s">
        <v>218</v>
      </c>
      <c r="BK136" s="110">
        <f t="shared" si="14"/>
        <v>0</v>
      </c>
      <c r="BL136" s="15" t="s">
        <v>244</v>
      </c>
      <c r="BM136" s="145" t="s">
        <v>252</v>
      </c>
    </row>
    <row r="137" spans="2:65" s="1" customFormat="1" ht="16.5" customHeight="1">
      <c r="B137" s="26"/>
      <c r="C137" s="133" t="s">
        <v>253</v>
      </c>
      <c r="D137" s="133" t="s">
        <v>237</v>
      </c>
      <c r="E137" s="134" t="s">
        <v>254</v>
      </c>
      <c r="F137" s="135" t="s">
        <v>255</v>
      </c>
      <c r="G137" s="136" t="s">
        <v>243</v>
      </c>
      <c r="H137" s="137">
        <v>2</v>
      </c>
      <c r="I137" s="312"/>
      <c r="J137" s="138">
        <f t="shared" si="5"/>
        <v>0</v>
      </c>
      <c r="K137" s="139"/>
      <c r="L137" s="140"/>
      <c r="M137" s="141" t="s">
        <v>103</v>
      </c>
      <c r="N137" s="142" t="s">
        <v>134</v>
      </c>
      <c r="P137" s="143">
        <f t="shared" si="6"/>
        <v>0</v>
      </c>
      <c r="Q137" s="143">
        <v>0</v>
      </c>
      <c r="R137" s="143">
        <f t="shared" si="7"/>
        <v>0</v>
      </c>
      <c r="S137" s="143">
        <v>0</v>
      </c>
      <c r="T137" s="144">
        <f t="shared" si="8"/>
        <v>0</v>
      </c>
      <c r="AR137" s="145" t="s">
        <v>244</v>
      </c>
      <c r="AT137" s="145" t="s">
        <v>237</v>
      </c>
      <c r="AU137" s="145" t="s">
        <v>218</v>
      </c>
      <c r="AY137" s="15" t="s">
        <v>239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5" t="s">
        <v>218</v>
      </c>
      <c r="BK137" s="110">
        <f t="shared" si="14"/>
        <v>0</v>
      </c>
      <c r="BL137" s="15" t="s">
        <v>244</v>
      </c>
      <c r="BM137" s="145" t="s">
        <v>256</v>
      </c>
    </row>
    <row r="138" spans="2:65" s="1" customFormat="1" ht="16.5" customHeight="1">
      <c r="B138" s="26"/>
      <c r="C138" s="133" t="s">
        <v>257</v>
      </c>
      <c r="D138" s="133" t="s">
        <v>237</v>
      </c>
      <c r="E138" s="134" t="s">
        <v>258</v>
      </c>
      <c r="F138" s="135" t="s">
        <v>259</v>
      </c>
      <c r="G138" s="136" t="s">
        <v>243</v>
      </c>
      <c r="H138" s="137">
        <v>2</v>
      </c>
      <c r="I138" s="312"/>
      <c r="J138" s="138">
        <f t="shared" si="5"/>
        <v>0</v>
      </c>
      <c r="K138" s="139"/>
      <c r="L138" s="140"/>
      <c r="M138" s="141" t="s">
        <v>103</v>
      </c>
      <c r="N138" s="142" t="s">
        <v>134</v>
      </c>
      <c r="P138" s="143">
        <f t="shared" si="6"/>
        <v>0</v>
      </c>
      <c r="Q138" s="143">
        <v>0</v>
      </c>
      <c r="R138" s="143">
        <f t="shared" si="7"/>
        <v>0</v>
      </c>
      <c r="S138" s="143">
        <v>0</v>
      </c>
      <c r="T138" s="144">
        <f t="shared" si="8"/>
        <v>0</v>
      </c>
      <c r="AR138" s="145" t="s">
        <v>244</v>
      </c>
      <c r="AT138" s="145" t="s">
        <v>237</v>
      </c>
      <c r="AU138" s="145" t="s">
        <v>218</v>
      </c>
      <c r="AY138" s="15" t="s">
        <v>239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5" t="s">
        <v>218</v>
      </c>
      <c r="BK138" s="110">
        <f t="shared" si="14"/>
        <v>0</v>
      </c>
      <c r="BL138" s="15" t="s">
        <v>244</v>
      </c>
      <c r="BM138" s="145" t="s">
        <v>260</v>
      </c>
    </row>
    <row r="139" spans="2:65" s="1" customFormat="1" ht="16.5" customHeight="1">
      <c r="B139" s="26"/>
      <c r="C139" s="133" t="s">
        <v>261</v>
      </c>
      <c r="D139" s="133" t="s">
        <v>237</v>
      </c>
      <c r="E139" s="134" t="s">
        <v>262</v>
      </c>
      <c r="F139" s="135" t="s">
        <v>263</v>
      </c>
      <c r="G139" s="136" t="s">
        <v>243</v>
      </c>
      <c r="H139" s="137">
        <v>6</v>
      </c>
      <c r="I139" s="312"/>
      <c r="J139" s="138">
        <f t="shared" si="5"/>
        <v>0</v>
      </c>
      <c r="K139" s="139"/>
      <c r="L139" s="140"/>
      <c r="M139" s="141" t="s">
        <v>103</v>
      </c>
      <c r="N139" s="142" t="s">
        <v>134</v>
      </c>
      <c r="P139" s="143">
        <f t="shared" si="6"/>
        <v>0</v>
      </c>
      <c r="Q139" s="143">
        <v>0</v>
      </c>
      <c r="R139" s="143">
        <f t="shared" si="7"/>
        <v>0</v>
      </c>
      <c r="S139" s="143">
        <v>0</v>
      </c>
      <c r="T139" s="144">
        <f t="shared" si="8"/>
        <v>0</v>
      </c>
      <c r="AR139" s="145" t="s">
        <v>244</v>
      </c>
      <c r="AT139" s="145" t="s">
        <v>237</v>
      </c>
      <c r="AU139" s="145" t="s">
        <v>218</v>
      </c>
      <c r="AY139" s="15" t="s">
        <v>239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5" t="s">
        <v>218</v>
      </c>
      <c r="BK139" s="110">
        <f t="shared" si="14"/>
        <v>0</v>
      </c>
      <c r="BL139" s="15" t="s">
        <v>244</v>
      </c>
      <c r="BM139" s="145" t="s">
        <v>264</v>
      </c>
    </row>
    <row r="140" spans="2:65" s="1" customFormat="1" ht="24.2" customHeight="1">
      <c r="B140" s="26"/>
      <c r="C140" s="133" t="s">
        <v>265</v>
      </c>
      <c r="D140" s="133" t="s">
        <v>237</v>
      </c>
      <c r="E140" s="134" t="s">
        <v>266</v>
      </c>
      <c r="F140" s="135" t="s">
        <v>267</v>
      </c>
      <c r="G140" s="136" t="s">
        <v>243</v>
      </c>
      <c r="H140" s="137">
        <v>6</v>
      </c>
      <c r="I140" s="312"/>
      <c r="J140" s="138">
        <f t="shared" si="5"/>
        <v>0</v>
      </c>
      <c r="K140" s="139"/>
      <c r="L140" s="140"/>
      <c r="M140" s="141" t="s">
        <v>103</v>
      </c>
      <c r="N140" s="142" t="s">
        <v>134</v>
      </c>
      <c r="P140" s="143">
        <f t="shared" si="6"/>
        <v>0</v>
      </c>
      <c r="Q140" s="143">
        <v>0</v>
      </c>
      <c r="R140" s="143">
        <f t="shared" si="7"/>
        <v>0</v>
      </c>
      <c r="S140" s="143">
        <v>0</v>
      </c>
      <c r="T140" s="144">
        <f t="shared" si="8"/>
        <v>0</v>
      </c>
      <c r="AR140" s="145" t="s">
        <v>244</v>
      </c>
      <c r="AT140" s="145" t="s">
        <v>237</v>
      </c>
      <c r="AU140" s="145" t="s">
        <v>218</v>
      </c>
      <c r="AY140" s="15" t="s">
        <v>239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5" t="s">
        <v>218</v>
      </c>
      <c r="BK140" s="110">
        <f t="shared" si="14"/>
        <v>0</v>
      </c>
      <c r="BL140" s="15" t="s">
        <v>244</v>
      </c>
      <c r="BM140" s="145" t="s">
        <v>268</v>
      </c>
    </row>
    <row r="141" spans="2:65" s="1" customFormat="1" ht="16.5" customHeight="1">
      <c r="B141" s="26"/>
      <c r="C141" s="133" t="s">
        <v>269</v>
      </c>
      <c r="D141" s="133" t="s">
        <v>237</v>
      </c>
      <c r="E141" s="134" t="s">
        <v>270</v>
      </c>
      <c r="F141" s="135" t="s">
        <v>271</v>
      </c>
      <c r="G141" s="136" t="s">
        <v>243</v>
      </c>
      <c r="H141" s="137">
        <v>1</v>
      </c>
      <c r="I141" s="312"/>
      <c r="J141" s="138">
        <f t="shared" si="5"/>
        <v>0</v>
      </c>
      <c r="K141" s="139"/>
      <c r="L141" s="140"/>
      <c r="M141" s="141" t="s">
        <v>103</v>
      </c>
      <c r="N141" s="142" t="s">
        <v>134</v>
      </c>
      <c r="P141" s="143">
        <f t="shared" si="6"/>
        <v>0</v>
      </c>
      <c r="Q141" s="143">
        <v>0</v>
      </c>
      <c r="R141" s="143">
        <f t="shared" si="7"/>
        <v>0</v>
      </c>
      <c r="S141" s="143">
        <v>0</v>
      </c>
      <c r="T141" s="144">
        <f t="shared" si="8"/>
        <v>0</v>
      </c>
      <c r="AR141" s="145" t="s">
        <v>244</v>
      </c>
      <c r="AT141" s="145" t="s">
        <v>237</v>
      </c>
      <c r="AU141" s="145" t="s">
        <v>218</v>
      </c>
      <c r="AY141" s="15" t="s">
        <v>239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5" t="s">
        <v>218</v>
      </c>
      <c r="BK141" s="110">
        <f t="shared" si="14"/>
        <v>0</v>
      </c>
      <c r="BL141" s="15" t="s">
        <v>244</v>
      </c>
      <c r="BM141" s="145" t="s">
        <v>272</v>
      </c>
    </row>
    <row r="142" spans="2:65" s="1" customFormat="1" ht="16.5" customHeight="1">
      <c r="B142" s="26"/>
      <c r="C142" s="133" t="s">
        <v>273</v>
      </c>
      <c r="D142" s="133" t="s">
        <v>237</v>
      </c>
      <c r="E142" s="134" t="s">
        <v>274</v>
      </c>
      <c r="F142" s="135" t="s">
        <v>275</v>
      </c>
      <c r="G142" s="136" t="s">
        <v>243</v>
      </c>
      <c r="H142" s="137">
        <v>1</v>
      </c>
      <c r="I142" s="312"/>
      <c r="J142" s="138">
        <f t="shared" si="5"/>
        <v>0</v>
      </c>
      <c r="K142" s="139"/>
      <c r="L142" s="140"/>
      <c r="M142" s="141" t="s">
        <v>103</v>
      </c>
      <c r="N142" s="142" t="s">
        <v>134</v>
      </c>
      <c r="P142" s="143">
        <f t="shared" si="6"/>
        <v>0</v>
      </c>
      <c r="Q142" s="143">
        <v>0</v>
      </c>
      <c r="R142" s="143">
        <f t="shared" si="7"/>
        <v>0</v>
      </c>
      <c r="S142" s="143">
        <v>0</v>
      </c>
      <c r="T142" s="144">
        <f t="shared" si="8"/>
        <v>0</v>
      </c>
      <c r="AR142" s="145" t="s">
        <v>244</v>
      </c>
      <c r="AT142" s="145" t="s">
        <v>237</v>
      </c>
      <c r="AU142" s="145" t="s">
        <v>218</v>
      </c>
      <c r="AY142" s="15" t="s">
        <v>239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5" t="s">
        <v>218</v>
      </c>
      <c r="BK142" s="110">
        <f t="shared" si="14"/>
        <v>0</v>
      </c>
      <c r="BL142" s="15" t="s">
        <v>244</v>
      </c>
      <c r="BM142" s="145" t="s">
        <v>276</v>
      </c>
    </row>
    <row r="143" spans="2:65" s="1" customFormat="1" ht="16.5" customHeight="1">
      <c r="B143" s="26"/>
      <c r="C143" s="133" t="s">
        <v>277</v>
      </c>
      <c r="D143" s="133" t="s">
        <v>237</v>
      </c>
      <c r="E143" s="134" t="s">
        <v>278</v>
      </c>
      <c r="F143" s="135" t="s">
        <v>279</v>
      </c>
      <c r="G143" s="136" t="s">
        <v>243</v>
      </c>
      <c r="H143" s="137">
        <v>6</v>
      </c>
      <c r="I143" s="312"/>
      <c r="J143" s="138">
        <f t="shared" si="5"/>
        <v>0</v>
      </c>
      <c r="K143" s="139"/>
      <c r="L143" s="140"/>
      <c r="M143" s="141" t="s">
        <v>103</v>
      </c>
      <c r="N143" s="142" t="s">
        <v>134</v>
      </c>
      <c r="P143" s="143">
        <f t="shared" si="6"/>
        <v>0</v>
      </c>
      <c r="Q143" s="143">
        <v>0</v>
      </c>
      <c r="R143" s="143">
        <f t="shared" si="7"/>
        <v>0</v>
      </c>
      <c r="S143" s="143">
        <v>0</v>
      </c>
      <c r="T143" s="144">
        <f t="shared" si="8"/>
        <v>0</v>
      </c>
      <c r="AR143" s="145" t="s">
        <v>244</v>
      </c>
      <c r="AT143" s="145" t="s">
        <v>237</v>
      </c>
      <c r="AU143" s="145" t="s">
        <v>218</v>
      </c>
      <c r="AY143" s="15" t="s">
        <v>239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5" t="s">
        <v>218</v>
      </c>
      <c r="BK143" s="110">
        <f t="shared" si="14"/>
        <v>0</v>
      </c>
      <c r="BL143" s="15" t="s">
        <v>244</v>
      </c>
      <c r="BM143" s="145" t="s">
        <v>280</v>
      </c>
    </row>
    <row r="144" spans="2:65" s="1" customFormat="1" ht="16.5" customHeight="1">
      <c r="B144" s="26"/>
      <c r="C144" s="133" t="s">
        <v>281</v>
      </c>
      <c r="D144" s="133" t="s">
        <v>237</v>
      </c>
      <c r="E144" s="134" t="s">
        <v>282</v>
      </c>
      <c r="F144" s="135" t="s">
        <v>283</v>
      </c>
      <c r="G144" s="136" t="s">
        <v>243</v>
      </c>
      <c r="H144" s="137">
        <v>6</v>
      </c>
      <c r="I144" s="312"/>
      <c r="J144" s="138">
        <f t="shared" si="5"/>
        <v>0</v>
      </c>
      <c r="K144" s="139"/>
      <c r="L144" s="140"/>
      <c r="M144" s="141" t="s">
        <v>103</v>
      </c>
      <c r="N144" s="142" t="s">
        <v>134</v>
      </c>
      <c r="P144" s="143">
        <f t="shared" si="6"/>
        <v>0</v>
      </c>
      <c r="Q144" s="143">
        <v>0</v>
      </c>
      <c r="R144" s="143">
        <f t="shared" si="7"/>
        <v>0</v>
      </c>
      <c r="S144" s="143">
        <v>0</v>
      </c>
      <c r="T144" s="144">
        <f t="shared" si="8"/>
        <v>0</v>
      </c>
      <c r="AR144" s="145" t="s">
        <v>244</v>
      </c>
      <c r="AT144" s="145" t="s">
        <v>237</v>
      </c>
      <c r="AU144" s="145" t="s">
        <v>218</v>
      </c>
      <c r="AY144" s="15" t="s">
        <v>239</v>
      </c>
      <c r="BE144" s="110">
        <f t="shared" si="9"/>
        <v>0</v>
      </c>
      <c r="BF144" s="110">
        <f t="shared" si="10"/>
        <v>0</v>
      </c>
      <c r="BG144" s="110">
        <f t="shared" si="11"/>
        <v>0</v>
      </c>
      <c r="BH144" s="110">
        <f t="shared" si="12"/>
        <v>0</v>
      </c>
      <c r="BI144" s="110">
        <f t="shared" si="13"/>
        <v>0</v>
      </c>
      <c r="BJ144" s="15" t="s">
        <v>218</v>
      </c>
      <c r="BK144" s="110">
        <f t="shared" si="14"/>
        <v>0</v>
      </c>
      <c r="BL144" s="15" t="s">
        <v>244</v>
      </c>
      <c r="BM144" s="145" t="s">
        <v>284</v>
      </c>
    </row>
    <row r="145" spans="2:65" s="1" customFormat="1" ht="21.75" customHeight="1">
      <c r="B145" s="26"/>
      <c r="C145" s="133" t="s">
        <v>285</v>
      </c>
      <c r="D145" s="133" t="s">
        <v>237</v>
      </c>
      <c r="E145" s="134" t="s">
        <v>286</v>
      </c>
      <c r="F145" s="135" t="s">
        <v>287</v>
      </c>
      <c r="G145" s="136" t="s">
        <v>243</v>
      </c>
      <c r="H145" s="137">
        <v>1</v>
      </c>
      <c r="I145" s="312"/>
      <c r="J145" s="138">
        <f t="shared" si="5"/>
        <v>0</v>
      </c>
      <c r="K145" s="139"/>
      <c r="L145" s="140"/>
      <c r="M145" s="141" t="s">
        <v>103</v>
      </c>
      <c r="N145" s="142" t="s">
        <v>134</v>
      </c>
      <c r="P145" s="143">
        <f t="shared" si="6"/>
        <v>0</v>
      </c>
      <c r="Q145" s="143">
        <v>0</v>
      </c>
      <c r="R145" s="143">
        <f t="shared" si="7"/>
        <v>0</v>
      </c>
      <c r="S145" s="143">
        <v>0</v>
      </c>
      <c r="T145" s="144">
        <f t="shared" si="8"/>
        <v>0</v>
      </c>
      <c r="AR145" s="145" t="s">
        <v>244</v>
      </c>
      <c r="AT145" s="145" t="s">
        <v>237</v>
      </c>
      <c r="AU145" s="145" t="s">
        <v>218</v>
      </c>
      <c r="AY145" s="15" t="s">
        <v>239</v>
      </c>
      <c r="BE145" s="110">
        <f t="shared" si="9"/>
        <v>0</v>
      </c>
      <c r="BF145" s="110">
        <f t="shared" si="10"/>
        <v>0</v>
      </c>
      <c r="BG145" s="110">
        <f t="shared" si="11"/>
        <v>0</v>
      </c>
      <c r="BH145" s="110">
        <f t="shared" si="12"/>
        <v>0</v>
      </c>
      <c r="BI145" s="110">
        <f t="shared" si="13"/>
        <v>0</v>
      </c>
      <c r="BJ145" s="15" t="s">
        <v>218</v>
      </c>
      <c r="BK145" s="110">
        <f t="shared" si="14"/>
        <v>0</v>
      </c>
      <c r="BL145" s="15" t="s">
        <v>244</v>
      </c>
      <c r="BM145" s="145" t="s">
        <v>288</v>
      </c>
    </row>
    <row r="146" spans="2:65" s="1" customFormat="1" ht="16.5" customHeight="1">
      <c r="B146" s="26"/>
      <c r="C146" s="133" t="s">
        <v>289</v>
      </c>
      <c r="D146" s="133" t="s">
        <v>237</v>
      </c>
      <c r="E146" s="134" t="s">
        <v>290</v>
      </c>
      <c r="F146" s="135" t="s">
        <v>291</v>
      </c>
      <c r="G146" s="136" t="s">
        <v>243</v>
      </c>
      <c r="H146" s="137">
        <v>1</v>
      </c>
      <c r="I146" s="312"/>
      <c r="J146" s="138">
        <f t="shared" si="5"/>
        <v>0</v>
      </c>
      <c r="K146" s="139"/>
      <c r="L146" s="140"/>
      <c r="M146" s="141" t="s">
        <v>103</v>
      </c>
      <c r="N146" s="142" t="s">
        <v>134</v>
      </c>
      <c r="P146" s="143">
        <f t="shared" si="6"/>
        <v>0</v>
      </c>
      <c r="Q146" s="143">
        <v>0</v>
      </c>
      <c r="R146" s="143">
        <f t="shared" si="7"/>
        <v>0</v>
      </c>
      <c r="S146" s="143">
        <v>0</v>
      </c>
      <c r="T146" s="144">
        <f t="shared" si="8"/>
        <v>0</v>
      </c>
      <c r="AR146" s="145" t="s">
        <v>244</v>
      </c>
      <c r="AT146" s="145" t="s">
        <v>237</v>
      </c>
      <c r="AU146" s="145" t="s">
        <v>218</v>
      </c>
      <c r="AY146" s="15" t="s">
        <v>239</v>
      </c>
      <c r="BE146" s="110">
        <f t="shared" si="9"/>
        <v>0</v>
      </c>
      <c r="BF146" s="110">
        <f t="shared" si="10"/>
        <v>0</v>
      </c>
      <c r="BG146" s="110">
        <f t="shared" si="11"/>
        <v>0</v>
      </c>
      <c r="BH146" s="110">
        <f t="shared" si="12"/>
        <v>0</v>
      </c>
      <c r="BI146" s="110">
        <f t="shared" si="13"/>
        <v>0</v>
      </c>
      <c r="BJ146" s="15" t="s">
        <v>218</v>
      </c>
      <c r="BK146" s="110">
        <f t="shared" si="14"/>
        <v>0</v>
      </c>
      <c r="BL146" s="15" t="s">
        <v>244</v>
      </c>
      <c r="BM146" s="145" t="s">
        <v>292</v>
      </c>
    </row>
    <row r="147" spans="2:65" s="1" customFormat="1" ht="16.5" customHeight="1">
      <c r="B147" s="26"/>
      <c r="C147" s="133" t="s">
        <v>293</v>
      </c>
      <c r="D147" s="133" t="s">
        <v>237</v>
      </c>
      <c r="E147" s="134" t="s">
        <v>294</v>
      </c>
      <c r="F147" s="135" t="s">
        <v>295</v>
      </c>
      <c r="G147" s="136" t="s">
        <v>243</v>
      </c>
      <c r="H147" s="137">
        <v>4</v>
      </c>
      <c r="I147" s="312"/>
      <c r="J147" s="138">
        <f t="shared" si="5"/>
        <v>0</v>
      </c>
      <c r="K147" s="139"/>
      <c r="L147" s="140"/>
      <c r="M147" s="141" t="s">
        <v>103</v>
      </c>
      <c r="N147" s="142" t="s">
        <v>134</v>
      </c>
      <c r="P147" s="143">
        <f t="shared" si="6"/>
        <v>0</v>
      </c>
      <c r="Q147" s="143">
        <v>0</v>
      </c>
      <c r="R147" s="143">
        <f t="shared" si="7"/>
        <v>0</v>
      </c>
      <c r="S147" s="143">
        <v>0</v>
      </c>
      <c r="T147" s="144">
        <f t="shared" si="8"/>
        <v>0</v>
      </c>
      <c r="AR147" s="145" t="s">
        <v>244</v>
      </c>
      <c r="AT147" s="145" t="s">
        <v>237</v>
      </c>
      <c r="AU147" s="145" t="s">
        <v>218</v>
      </c>
      <c r="AY147" s="15" t="s">
        <v>239</v>
      </c>
      <c r="BE147" s="110">
        <f t="shared" si="9"/>
        <v>0</v>
      </c>
      <c r="BF147" s="110">
        <f t="shared" si="10"/>
        <v>0</v>
      </c>
      <c r="BG147" s="110">
        <f t="shared" si="11"/>
        <v>0</v>
      </c>
      <c r="BH147" s="110">
        <f t="shared" si="12"/>
        <v>0</v>
      </c>
      <c r="BI147" s="110">
        <f t="shared" si="13"/>
        <v>0</v>
      </c>
      <c r="BJ147" s="15" t="s">
        <v>218</v>
      </c>
      <c r="BK147" s="110">
        <f t="shared" si="14"/>
        <v>0</v>
      </c>
      <c r="BL147" s="15" t="s">
        <v>244</v>
      </c>
      <c r="BM147" s="145" t="s">
        <v>296</v>
      </c>
    </row>
    <row r="148" spans="2:65" s="1" customFormat="1" ht="16.5" customHeight="1">
      <c r="B148" s="26"/>
      <c r="C148" s="133" t="s">
        <v>297</v>
      </c>
      <c r="D148" s="133" t="s">
        <v>237</v>
      </c>
      <c r="E148" s="134" t="s">
        <v>298</v>
      </c>
      <c r="F148" s="135" t="s">
        <v>299</v>
      </c>
      <c r="G148" s="136" t="s">
        <v>243</v>
      </c>
      <c r="H148" s="137">
        <v>4</v>
      </c>
      <c r="I148" s="312"/>
      <c r="J148" s="138">
        <f t="shared" si="5"/>
        <v>0</v>
      </c>
      <c r="K148" s="139"/>
      <c r="L148" s="140"/>
      <c r="M148" s="141" t="s">
        <v>103</v>
      </c>
      <c r="N148" s="142" t="s">
        <v>134</v>
      </c>
      <c r="P148" s="143">
        <f t="shared" si="6"/>
        <v>0</v>
      </c>
      <c r="Q148" s="143">
        <v>0</v>
      </c>
      <c r="R148" s="143">
        <f t="shared" si="7"/>
        <v>0</v>
      </c>
      <c r="S148" s="143">
        <v>0</v>
      </c>
      <c r="T148" s="144">
        <f t="shared" si="8"/>
        <v>0</v>
      </c>
      <c r="AR148" s="145" t="s">
        <v>244</v>
      </c>
      <c r="AT148" s="145" t="s">
        <v>237</v>
      </c>
      <c r="AU148" s="145" t="s">
        <v>218</v>
      </c>
      <c r="AY148" s="15" t="s">
        <v>239</v>
      </c>
      <c r="BE148" s="110">
        <f t="shared" si="9"/>
        <v>0</v>
      </c>
      <c r="BF148" s="110">
        <f t="shared" si="10"/>
        <v>0</v>
      </c>
      <c r="BG148" s="110">
        <f t="shared" si="11"/>
        <v>0</v>
      </c>
      <c r="BH148" s="110">
        <f t="shared" si="12"/>
        <v>0</v>
      </c>
      <c r="BI148" s="110">
        <f t="shared" si="13"/>
        <v>0</v>
      </c>
      <c r="BJ148" s="15" t="s">
        <v>218</v>
      </c>
      <c r="BK148" s="110">
        <f t="shared" si="14"/>
        <v>0</v>
      </c>
      <c r="BL148" s="15" t="s">
        <v>244</v>
      </c>
      <c r="BM148" s="145" t="s">
        <v>300</v>
      </c>
    </row>
    <row r="149" spans="2:65" s="1" customFormat="1" ht="16.5" customHeight="1">
      <c r="B149" s="26"/>
      <c r="C149" s="133" t="s">
        <v>301</v>
      </c>
      <c r="D149" s="133" t="s">
        <v>237</v>
      </c>
      <c r="E149" s="134" t="s">
        <v>302</v>
      </c>
      <c r="F149" s="135" t="s">
        <v>303</v>
      </c>
      <c r="G149" s="136" t="s">
        <v>243</v>
      </c>
      <c r="H149" s="137">
        <v>4</v>
      </c>
      <c r="I149" s="312"/>
      <c r="J149" s="138">
        <f t="shared" si="5"/>
        <v>0</v>
      </c>
      <c r="K149" s="139"/>
      <c r="L149" s="140"/>
      <c r="M149" s="141" t="s">
        <v>103</v>
      </c>
      <c r="N149" s="142" t="s">
        <v>134</v>
      </c>
      <c r="P149" s="143">
        <f t="shared" si="6"/>
        <v>0</v>
      </c>
      <c r="Q149" s="143">
        <v>0</v>
      </c>
      <c r="R149" s="143">
        <f t="shared" si="7"/>
        <v>0</v>
      </c>
      <c r="S149" s="143">
        <v>0</v>
      </c>
      <c r="T149" s="144">
        <f t="shared" si="8"/>
        <v>0</v>
      </c>
      <c r="AR149" s="145" t="s">
        <v>244</v>
      </c>
      <c r="AT149" s="145" t="s">
        <v>237</v>
      </c>
      <c r="AU149" s="145" t="s">
        <v>218</v>
      </c>
      <c r="AY149" s="15" t="s">
        <v>239</v>
      </c>
      <c r="BE149" s="110">
        <f t="shared" si="9"/>
        <v>0</v>
      </c>
      <c r="BF149" s="110">
        <f t="shared" si="10"/>
        <v>0</v>
      </c>
      <c r="BG149" s="110">
        <f t="shared" si="11"/>
        <v>0</v>
      </c>
      <c r="BH149" s="110">
        <f t="shared" si="12"/>
        <v>0</v>
      </c>
      <c r="BI149" s="110">
        <f t="shared" si="13"/>
        <v>0</v>
      </c>
      <c r="BJ149" s="15" t="s">
        <v>218</v>
      </c>
      <c r="BK149" s="110">
        <f t="shared" si="14"/>
        <v>0</v>
      </c>
      <c r="BL149" s="15" t="s">
        <v>244</v>
      </c>
      <c r="BM149" s="145" t="s">
        <v>304</v>
      </c>
    </row>
    <row r="150" spans="2:65" s="1" customFormat="1" ht="16.5" customHeight="1">
      <c r="B150" s="26"/>
      <c r="C150" s="133" t="s">
        <v>305</v>
      </c>
      <c r="D150" s="133" t="s">
        <v>237</v>
      </c>
      <c r="E150" s="134" t="s">
        <v>306</v>
      </c>
      <c r="F150" s="135" t="s">
        <v>307</v>
      </c>
      <c r="G150" s="136" t="s">
        <v>243</v>
      </c>
      <c r="H150" s="137">
        <v>4</v>
      </c>
      <c r="I150" s="312"/>
      <c r="J150" s="138">
        <f t="shared" si="5"/>
        <v>0</v>
      </c>
      <c r="K150" s="139"/>
      <c r="L150" s="140"/>
      <c r="M150" s="141" t="s">
        <v>103</v>
      </c>
      <c r="N150" s="142" t="s">
        <v>134</v>
      </c>
      <c r="P150" s="143">
        <f t="shared" si="6"/>
        <v>0</v>
      </c>
      <c r="Q150" s="143">
        <v>0</v>
      </c>
      <c r="R150" s="143">
        <f t="shared" si="7"/>
        <v>0</v>
      </c>
      <c r="S150" s="143">
        <v>0</v>
      </c>
      <c r="T150" s="144">
        <f t="shared" si="8"/>
        <v>0</v>
      </c>
      <c r="AR150" s="145" t="s">
        <v>244</v>
      </c>
      <c r="AT150" s="145" t="s">
        <v>237</v>
      </c>
      <c r="AU150" s="145" t="s">
        <v>218</v>
      </c>
      <c r="AY150" s="15" t="s">
        <v>239</v>
      </c>
      <c r="BE150" s="110">
        <f t="shared" si="9"/>
        <v>0</v>
      </c>
      <c r="BF150" s="110">
        <f t="shared" si="10"/>
        <v>0</v>
      </c>
      <c r="BG150" s="110">
        <f t="shared" si="11"/>
        <v>0</v>
      </c>
      <c r="BH150" s="110">
        <f t="shared" si="12"/>
        <v>0</v>
      </c>
      <c r="BI150" s="110">
        <f t="shared" si="13"/>
        <v>0</v>
      </c>
      <c r="BJ150" s="15" t="s">
        <v>218</v>
      </c>
      <c r="BK150" s="110">
        <f t="shared" si="14"/>
        <v>0</v>
      </c>
      <c r="BL150" s="15" t="s">
        <v>244</v>
      </c>
      <c r="BM150" s="145" t="s">
        <v>308</v>
      </c>
    </row>
    <row r="151" spans="2:65" s="1" customFormat="1" ht="16.5" customHeight="1">
      <c r="B151" s="26"/>
      <c r="C151" s="133" t="s">
        <v>309</v>
      </c>
      <c r="D151" s="133" t="s">
        <v>237</v>
      </c>
      <c r="E151" s="134" t="s">
        <v>310</v>
      </c>
      <c r="F151" s="135" t="s">
        <v>311</v>
      </c>
      <c r="G151" s="136" t="s">
        <v>243</v>
      </c>
      <c r="H151" s="137">
        <v>4</v>
      </c>
      <c r="I151" s="312"/>
      <c r="J151" s="138">
        <f t="shared" si="5"/>
        <v>0</v>
      </c>
      <c r="K151" s="139"/>
      <c r="L151" s="140"/>
      <c r="M151" s="141" t="s">
        <v>103</v>
      </c>
      <c r="N151" s="142" t="s">
        <v>134</v>
      </c>
      <c r="P151" s="143">
        <f t="shared" si="6"/>
        <v>0</v>
      </c>
      <c r="Q151" s="143">
        <v>0</v>
      </c>
      <c r="R151" s="143">
        <f t="shared" si="7"/>
        <v>0</v>
      </c>
      <c r="S151" s="143">
        <v>0</v>
      </c>
      <c r="T151" s="144">
        <f t="shared" si="8"/>
        <v>0</v>
      </c>
      <c r="AR151" s="145" t="s">
        <v>244</v>
      </c>
      <c r="AT151" s="145" t="s">
        <v>237</v>
      </c>
      <c r="AU151" s="145" t="s">
        <v>218</v>
      </c>
      <c r="AY151" s="15" t="s">
        <v>239</v>
      </c>
      <c r="BE151" s="110">
        <f t="shared" si="9"/>
        <v>0</v>
      </c>
      <c r="BF151" s="110">
        <f t="shared" si="10"/>
        <v>0</v>
      </c>
      <c r="BG151" s="110">
        <f t="shared" si="11"/>
        <v>0</v>
      </c>
      <c r="BH151" s="110">
        <f t="shared" si="12"/>
        <v>0</v>
      </c>
      <c r="BI151" s="110">
        <f t="shared" si="13"/>
        <v>0</v>
      </c>
      <c r="BJ151" s="15" t="s">
        <v>218</v>
      </c>
      <c r="BK151" s="110">
        <f t="shared" si="14"/>
        <v>0</v>
      </c>
      <c r="BL151" s="15" t="s">
        <v>244</v>
      </c>
      <c r="BM151" s="145" t="s">
        <v>312</v>
      </c>
    </row>
    <row r="152" spans="2:65" s="1" customFormat="1" ht="16.5" customHeight="1">
      <c r="B152" s="26"/>
      <c r="C152" s="133" t="s">
        <v>313</v>
      </c>
      <c r="D152" s="133" t="s">
        <v>237</v>
      </c>
      <c r="E152" s="134" t="s">
        <v>314</v>
      </c>
      <c r="F152" s="135" t="s">
        <v>315</v>
      </c>
      <c r="G152" s="136" t="s">
        <v>243</v>
      </c>
      <c r="H152" s="137">
        <v>4</v>
      </c>
      <c r="I152" s="312"/>
      <c r="J152" s="138">
        <f t="shared" si="5"/>
        <v>0</v>
      </c>
      <c r="K152" s="139"/>
      <c r="L152" s="140"/>
      <c r="M152" s="141" t="s">
        <v>103</v>
      </c>
      <c r="N152" s="142" t="s">
        <v>134</v>
      </c>
      <c r="P152" s="143">
        <f t="shared" si="6"/>
        <v>0</v>
      </c>
      <c r="Q152" s="143">
        <v>0</v>
      </c>
      <c r="R152" s="143">
        <f t="shared" si="7"/>
        <v>0</v>
      </c>
      <c r="S152" s="143">
        <v>0</v>
      </c>
      <c r="T152" s="144">
        <f t="shared" si="8"/>
        <v>0</v>
      </c>
      <c r="AR152" s="145" t="s">
        <v>244</v>
      </c>
      <c r="AT152" s="145" t="s">
        <v>237</v>
      </c>
      <c r="AU152" s="145" t="s">
        <v>218</v>
      </c>
      <c r="AY152" s="15" t="s">
        <v>239</v>
      </c>
      <c r="BE152" s="110">
        <f t="shared" si="9"/>
        <v>0</v>
      </c>
      <c r="BF152" s="110">
        <f t="shared" si="10"/>
        <v>0</v>
      </c>
      <c r="BG152" s="110">
        <f t="shared" si="11"/>
        <v>0</v>
      </c>
      <c r="BH152" s="110">
        <f t="shared" si="12"/>
        <v>0</v>
      </c>
      <c r="BI152" s="110">
        <f t="shared" si="13"/>
        <v>0</v>
      </c>
      <c r="BJ152" s="15" t="s">
        <v>218</v>
      </c>
      <c r="BK152" s="110">
        <f t="shared" si="14"/>
        <v>0</v>
      </c>
      <c r="BL152" s="15" t="s">
        <v>244</v>
      </c>
      <c r="BM152" s="145" t="s">
        <v>316</v>
      </c>
    </row>
    <row r="153" spans="2:65" s="1" customFormat="1" ht="16.5" customHeight="1">
      <c r="B153" s="26"/>
      <c r="C153" s="133" t="s">
        <v>317</v>
      </c>
      <c r="D153" s="133" t="s">
        <v>237</v>
      </c>
      <c r="E153" s="134" t="s">
        <v>318</v>
      </c>
      <c r="F153" s="135" t="s">
        <v>319</v>
      </c>
      <c r="G153" s="136" t="s">
        <v>243</v>
      </c>
      <c r="H153" s="137">
        <v>4</v>
      </c>
      <c r="I153" s="312"/>
      <c r="J153" s="138">
        <f t="shared" si="5"/>
        <v>0</v>
      </c>
      <c r="K153" s="139"/>
      <c r="L153" s="140"/>
      <c r="M153" s="141" t="s">
        <v>103</v>
      </c>
      <c r="N153" s="142" t="s">
        <v>134</v>
      </c>
      <c r="P153" s="143">
        <f t="shared" si="6"/>
        <v>0</v>
      </c>
      <c r="Q153" s="143">
        <v>0</v>
      </c>
      <c r="R153" s="143">
        <f t="shared" si="7"/>
        <v>0</v>
      </c>
      <c r="S153" s="143">
        <v>0</v>
      </c>
      <c r="T153" s="144">
        <f t="shared" si="8"/>
        <v>0</v>
      </c>
      <c r="AR153" s="145" t="s">
        <v>244</v>
      </c>
      <c r="AT153" s="145" t="s">
        <v>237</v>
      </c>
      <c r="AU153" s="145" t="s">
        <v>218</v>
      </c>
      <c r="AY153" s="15" t="s">
        <v>239</v>
      </c>
      <c r="BE153" s="110">
        <f t="shared" si="9"/>
        <v>0</v>
      </c>
      <c r="BF153" s="110">
        <f t="shared" si="10"/>
        <v>0</v>
      </c>
      <c r="BG153" s="110">
        <f t="shared" si="11"/>
        <v>0</v>
      </c>
      <c r="BH153" s="110">
        <f t="shared" si="12"/>
        <v>0</v>
      </c>
      <c r="BI153" s="110">
        <f t="shared" si="13"/>
        <v>0</v>
      </c>
      <c r="BJ153" s="15" t="s">
        <v>218</v>
      </c>
      <c r="BK153" s="110">
        <f t="shared" si="14"/>
        <v>0</v>
      </c>
      <c r="BL153" s="15" t="s">
        <v>244</v>
      </c>
      <c r="BM153" s="145" t="s">
        <v>320</v>
      </c>
    </row>
    <row r="154" spans="2:65" s="1" customFormat="1" ht="16.5" customHeight="1">
      <c r="B154" s="26"/>
      <c r="C154" s="133" t="s">
        <v>321</v>
      </c>
      <c r="D154" s="133" t="s">
        <v>237</v>
      </c>
      <c r="E154" s="134" t="s">
        <v>322</v>
      </c>
      <c r="F154" s="135" t="s">
        <v>323</v>
      </c>
      <c r="G154" s="136" t="s">
        <v>243</v>
      </c>
      <c r="H154" s="137">
        <v>2</v>
      </c>
      <c r="I154" s="312"/>
      <c r="J154" s="138">
        <f t="shared" si="5"/>
        <v>0</v>
      </c>
      <c r="K154" s="139"/>
      <c r="L154" s="140"/>
      <c r="M154" s="141" t="s">
        <v>103</v>
      </c>
      <c r="N154" s="142" t="s">
        <v>134</v>
      </c>
      <c r="P154" s="143">
        <f t="shared" si="6"/>
        <v>0</v>
      </c>
      <c r="Q154" s="143">
        <v>0</v>
      </c>
      <c r="R154" s="143">
        <f t="shared" si="7"/>
        <v>0</v>
      </c>
      <c r="S154" s="143">
        <v>0</v>
      </c>
      <c r="T154" s="144">
        <f t="shared" si="8"/>
        <v>0</v>
      </c>
      <c r="AR154" s="145" t="s">
        <v>244</v>
      </c>
      <c r="AT154" s="145" t="s">
        <v>237</v>
      </c>
      <c r="AU154" s="145" t="s">
        <v>218</v>
      </c>
      <c r="AY154" s="15" t="s">
        <v>239</v>
      </c>
      <c r="BE154" s="110">
        <f t="shared" si="9"/>
        <v>0</v>
      </c>
      <c r="BF154" s="110">
        <f t="shared" si="10"/>
        <v>0</v>
      </c>
      <c r="BG154" s="110">
        <f t="shared" si="11"/>
        <v>0</v>
      </c>
      <c r="BH154" s="110">
        <f t="shared" si="12"/>
        <v>0</v>
      </c>
      <c r="BI154" s="110">
        <f t="shared" si="13"/>
        <v>0</v>
      </c>
      <c r="BJ154" s="15" t="s">
        <v>218</v>
      </c>
      <c r="BK154" s="110">
        <f t="shared" si="14"/>
        <v>0</v>
      </c>
      <c r="BL154" s="15" t="s">
        <v>244</v>
      </c>
      <c r="BM154" s="145" t="s">
        <v>324</v>
      </c>
    </row>
    <row r="155" spans="2:65" s="1" customFormat="1" ht="16.5" customHeight="1">
      <c r="B155" s="26"/>
      <c r="C155" s="133" t="s">
        <v>325</v>
      </c>
      <c r="D155" s="133" t="s">
        <v>237</v>
      </c>
      <c r="E155" s="134" t="s">
        <v>326</v>
      </c>
      <c r="F155" s="135" t="s">
        <v>327</v>
      </c>
      <c r="G155" s="136" t="s">
        <v>243</v>
      </c>
      <c r="H155" s="137">
        <v>1</v>
      </c>
      <c r="I155" s="312"/>
      <c r="J155" s="138">
        <f t="shared" si="5"/>
        <v>0</v>
      </c>
      <c r="K155" s="139"/>
      <c r="L155" s="140"/>
      <c r="M155" s="141" t="s">
        <v>103</v>
      </c>
      <c r="N155" s="142" t="s">
        <v>134</v>
      </c>
      <c r="P155" s="143">
        <f t="shared" si="6"/>
        <v>0</v>
      </c>
      <c r="Q155" s="143">
        <v>0</v>
      </c>
      <c r="R155" s="143">
        <f t="shared" si="7"/>
        <v>0</v>
      </c>
      <c r="S155" s="143">
        <v>0</v>
      </c>
      <c r="T155" s="144">
        <f t="shared" si="8"/>
        <v>0</v>
      </c>
      <c r="AR155" s="145" t="s">
        <v>244</v>
      </c>
      <c r="AT155" s="145" t="s">
        <v>237</v>
      </c>
      <c r="AU155" s="145" t="s">
        <v>218</v>
      </c>
      <c r="AY155" s="15" t="s">
        <v>239</v>
      </c>
      <c r="BE155" s="110">
        <f t="shared" si="9"/>
        <v>0</v>
      </c>
      <c r="BF155" s="110">
        <f t="shared" si="10"/>
        <v>0</v>
      </c>
      <c r="BG155" s="110">
        <f t="shared" si="11"/>
        <v>0</v>
      </c>
      <c r="BH155" s="110">
        <f t="shared" si="12"/>
        <v>0</v>
      </c>
      <c r="BI155" s="110">
        <f t="shared" si="13"/>
        <v>0</v>
      </c>
      <c r="BJ155" s="15" t="s">
        <v>218</v>
      </c>
      <c r="BK155" s="110">
        <f t="shared" si="14"/>
        <v>0</v>
      </c>
      <c r="BL155" s="15" t="s">
        <v>244</v>
      </c>
      <c r="BM155" s="145" t="s">
        <v>328</v>
      </c>
    </row>
    <row r="156" spans="2:65" s="1" customFormat="1" ht="16.5" customHeight="1">
      <c r="B156" s="26"/>
      <c r="C156" s="133" t="s">
        <v>109</v>
      </c>
      <c r="D156" s="133" t="s">
        <v>237</v>
      </c>
      <c r="E156" s="134" t="s">
        <v>329</v>
      </c>
      <c r="F156" s="135" t="s">
        <v>330</v>
      </c>
      <c r="G156" s="136" t="s">
        <v>243</v>
      </c>
      <c r="H156" s="137">
        <v>2</v>
      </c>
      <c r="I156" s="312"/>
      <c r="J156" s="138">
        <f t="shared" si="5"/>
        <v>0</v>
      </c>
      <c r="K156" s="139"/>
      <c r="L156" s="140"/>
      <c r="M156" s="141" t="s">
        <v>103</v>
      </c>
      <c r="N156" s="142" t="s">
        <v>134</v>
      </c>
      <c r="P156" s="143">
        <f t="shared" si="6"/>
        <v>0</v>
      </c>
      <c r="Q156" s="143">
        <v>0</v>
      </c>
      <c r="R156" s="143">
        <f t="shared" si="7"/>
        <v>0</v>
      </c>
      <c r="S156" s="143">
        <v>0</v>
      </c>
      <c r="T156" s="144">
        <f t="shared" si="8"/>
        <v>0</v>
      </c>
      <c r="AR156" s="145" t="s">
        <v>244</v>
      </c>
      <c r="AT156" s="145" t="s">
        <v>237</v>
      </c>
      <c r="AU156" s="145" t="s">
        <v>218</v>
      </c>
      <c r="AY156" s="15" t="s">
        <v>239</v>
      </c>
      <c r="BE156" s="110">
        <f t="shared" si="9"/>
        <v>0</v>
      </c>
      <c r="BF156" s="110">
        <f t="shared" si="10"/>
        <v>0</v>
      </c>
      <c r="BG156" s="110">
        <f t="shared" si="11"/>
        <v>0</v>
      </c>
      <c r="BH156" s="110">
        <f t="shared" si="12"/>
        <v>0</v>
      </c>
      <c r="BI156" s="110">
        <f t="shared" si="13"/>
        <v>0</v>
      </c>
      <c r="BJ156" s="15" t="s">
        <v>218</v>
      </c>
      <c r="BK156" s="110">
        <f t="shared" si="14"/>
        <v>0</v>
      </c>
      <c r="BL156" s="15" t="s">
        <v>244</v>
      </c>
      <c r="BM156" s="145" t="s">
        <v>331</v>
      </c>
    </row>
    <row r="157" spans="2:65" s="1" customFormat="1" ht="16.5" customHeight="1">
      <c r="B157" s="26"/>
      <c r="C157" s="133" t="s">
        <v>332</v>
      </c>
      <c r="D157" s="133" t="s">
        <v>237</v>
      </c>
      <c r="E157" s="134" t="s">
        <v>333</v>
      </c>
      <c r="F157" s="135" t="s">
        <v>334</v>
      </c>
      <c r="G157" s="136" t="s">
        <v>243</v>
      </c>
      <c r="H157" s="137">
        <v>2</v>
      </c>
      <c r="I157" s="312"/>
      <c r="J157" s="138">
        <f t="shared" si="5"/>
        <v>0</v>
      </c>
      <c r="K157" s="139"/>
      <c r="L157" s="140"/>
      <c r="M157" s="141" t="s">
        <v>103</v>
      </c>
      <c r="N157" s="142" t="s">
        <v>134</v>
      </c>
      <c r="P157" s="143">
        <f t="shared" si="6"/>
        <v>0</v>
      </c>
      <c r="Q157" s="143">
        <v>0</v>
      </c>
      <c r="R157" s="143">
        <f t="shared" si="7"/>
        <v>0</v>
      </c>
      <c r="S157" s="143">
        <v>0</v>
      </c>
      <c r="T157" s="144">
        <f t="shared" si="8"/>
        <v>0</v>
      </c>
      <c r="AR157" s="145" t="s">
        <v>244</v>
      </c>
      <c r="AT157" s="145" t="s">
        <v>237</v>
      </c>
      <c r="AU157" s="145" t="s">
        <v>218</v>
      </c>
      <c r="AY157" s="15" t="s">
        <v>239</v>
      </c>
      <c r="BE157" s="110">
        <f t="shared" si="9"/>
        <v>0</v>
      </c>
      <c r="BF157" s="110">
        <f t="shared" si="10"/>
        <v>0</v>
      </c>
      <c r="BG157" s="110">
        <f t="shared" si="11"/>
        <v>0</v>
      </c>
      <c r="BH157" s="110">
        <f t="shared" si="12"/>
        <v>0</v>
      </c>
      <c r="BI157" s="110">
        <f t="shared" si="13"/>
        <v>0</v>
      </c>
      <c r="BJ157" s="15" t="s">
        <v>218</v>
      </c>
      <c r="BK157" s="110">
        <f t="shared" si="14"/>
        <v>0</v>
      </c>
      <c r="BL157" s="15" t="s">
        <v>244</v>
      </c>
      <c r="BM157" s="145" t="s">
        <v>335</v>
      </c>
    </row>
    <row r="158" spans="2:65" s="1" customFormat="1" ht="16.5" customHeight="1">
      <c r="B158" s="26"/>
      <c r="C158" s="133" t="s">
        <v>336</v>
      </c>
      <c r="D158" s="133" t="s">
        <v>237</v>
      </c>
      <c r="E158" s="134" t="s">
        <v>337</v>
      </c>
      <c r="F158" s="135" t="s">
        <v>338</v>
      </c>
      <c r="G158" s="136" t="s">
        <v>243</v>
      </c>
      <c r="H158" s="137">
        <v>2</v>
      </c>
      <c r="I158" s="312"/>
      <c r="J158" s="138">
        <f t="shared" si="5"/>
        <v>0</v>
      </c>
      <c r="K158" s="139"/>
      <c r="L158" s="140"/>
      <c r="M158" s="141" t="s">
        <v>103</v>
      </c>
      <c r="N158" s="142" t="s">
        <v>134</v>
      </c>
      <c r="P158" s="143">
        <f t="shared" si="6"/>
        <v>0</v>
      </c>
      <c r="Q158" s="143">
        <v>0</v>
      </c>
      <c r="R158" s="143">
        <f t="shared" si="7"/>
        <v>0</v>
      </c>
      <c r="S158" s="143">
        <v>0</v>
      </c>
      <c r="T158" s="144">
        <f t="shared" si="8"/>
        <v>0</v>
      </c>
      <c r="AR158" s="145" t="s">
        <v>244</v>
      </c>
      <c r="AT158" s="145" t="s">
        <v>237</v>
      </c>
      <c r="AU158" s="145" t="s">
        <v>218</v>
      </c>
      <c r="AY158" s="15" t="s">
        <v>239</v>
      </c>
      <c r="BE158" s="110">
        <f t="shared" si="9"/>
        <v>0</v>
      </c>
      <c r="BF158" s="110">
        <f t="shared" si="10"/>
        <v>0</v>
      </c>
      <c r="BG158" s="110">
        <f t="shared" si="11"/>
        <v>0</v>
      </c>
      <c r="BH158" s="110">
        <f t="shared" si="12"/>
        <v>0</v>
      </c>
      <c r="BI158" s="110">
        <f t="shared" si="13"/>
        <v>0</v>
      </c>
      <c r="BJ158" s="15" t="s">
        <v>218</v>
      </c>
      <c r="BK158" s="110">
        <f t="shared" si="14"/>
        <v>0</v>
      </c>
      <c r="BL158" s="15" t="s">
        <v>244</v>
      </c>
      <c r="BM158" s="145" t="s">
        <v>339</v>
      </c>
    </row>
    <row r="159" spans="2:65" s="1" customFormat="1" ht="16.5" customHeight="1">
      <c r="B159" s="26"/>
      <c r="C159" s="133" t="s">
        <v>340</v>
      </c>
      <c r="D159" s="133" t="s">
        <v>237</v>
      </c>
      <c r="E159" s="134" t="s">
        <v>290</v>
      </c>
      <c r="F159" s="135" t="s">
        <v>291</v>
      </c>
      <c r="G159" s="136" t="s">
        <v>243</v>
      </c>
      <c r="H159" s="137">
        <v>1</v>
      </c>
      <c r="I159" s="312"/>
      <c r="J159" s="138">
        <f t="shared" si="5"/>
        <v>0</v>
      </c>
      <c r="K159" s="139"/>
      <c r="L159" s="140"/>
      <c r="M159" s="141" t="s">
        <v>103</v>
      </c>
      <c r="N159" s="142" t="s">
        <v>134</v>
      </c>
      <c r="P159" s="143">
        <f t="shared" si="6"/>
        <v>0</v>
      </c>
      <c r="Q159" s="143">
        <v>0</v>
      </c>
      <c r="R159" s="143">
        <f t="shared" si="7"/>
        <v>0</v>
      </c>
      <c r="S159" s="143">
        <v>0</v>
      </c>
      <c r="T159" s="144">
        <f t="shared" si="8"/>
        <v>0</v>
      </c>
      <c r="AR159" s="145" t="s">
        <v>244</v>
      </c>
      <c r="AT159" s="145" t="s">
        <v>237</v>
      </c>
      <c r="AU159" s="145" t="s">
        <v>218</v>
      </c>
      <c r="AY159" s="15" t="s">
        <v>239</v>
      </c>
      <c r="BE159" s="110">
        <f t="shared" si="9"/>
        <v>0</v>
      </c>
      <c r="BF159" s="110">
        <f t="shared" si="10"/>
        <v>0</v>
      </c>
      <c r="BG159" s="110">
        <f t="shared" si="11"/>
        <v>0</v>
      </c>
      <c r="BH159" s="110">
        <f t="shared" si="12"/>
        <v>0</v>
      </c>
      <c r="BI159" s="110">
        <f t="shared" si="13"/>
        <v>0</v>
      </c>
      <c r="BJ159" s="15" t="s">
        <v>218</v>
      </c>
      <c r="BK159" s="110">
        <f t="shared" si="14"/>
        <v>0</v>
      </c>
      <c r="BL159" s="15" t="s">
        <v>244</v>
      </c>
      <c r="BM159" s="145" t="s">
        <v>341</v>
      </c>
    </row>
    <row r="160" spans="2:65" s="1" customFormat="1" ht="16.5" customHeight="1">
      <c r="B160" s="26"/>
      <c r="C160" s="133" t="s">
        <v>342</v>
      </c>
      <c r="D160" s="133" t="s">
        <v>237</v>
      </c>
      <c r="E160" s="134" t="s">
        <v>343</v>
      </c>
      <c r="F160" s="135" t="s">
        <v>344</v>
      </c>
      <c r="G160" s="136" t="s">
        <v>243</v>
      </c>
      <c r="H160" s="137">
        <v>4</v>
      </c>
      <c r="I160" s="312"/>
      <c r="J160" s="138">
        <f t="shared" si="5"/>
        <v>0</v>
      </c>
      <c r="K160" s="139"/>
      <c r="L160" s="140"/>
      <c r="M160" s="141" t="s">
        <v>103</v>
      </c>
      <c r="N160" s="142" t="s">
        <v>134</v>
      </c>
      <c r="P160" s="143">
        <f t="shared" si="6"/>
        <v>0</v>
      </c>
      <c r="Q160" s="143">
        <v>0</v>
      </c>
      <c r="R160" s="143">
        <f t="shared" si="7"/>
        <v>0</v>
      </c>
      <c r="S160" s="143">
        <v>0</v>
      </c>
      <c r="T160" s="144">
        <f t="shared" si="8"/>
        <v>0</v>
      </c>
      <c r="AR160" s="145" t="s">
        <v>244</v>
      </c>
      <c r="AT160" s="145" t="s">
        <v>237</v>
      </c>
      <c r="AU160" s="145" t="s">
        <v>218</v>
      </c>
      <c r="AY160" s="15" t="s">
        <v>239</v>
      </c>
      <c r="BE160" s="110">
        <f t="shared" si="9"/>
        <v>0</v>
      </c>
      <c r="BF160" s="110">
        <f t="shared" si="10"/>
        <v>0</v>
      </c>
      <c r="BG160" s="110">
        <f t="shared" si="11"/>
        <v>0</v>
      </c>
      <c r="BH160" s="110">
        <f t="shared" si="12"/>
        <v>0</v>
      </c>
      <c r="BI160" s="110">
        <f t="shared" si="13"/>
        <v>0</v>
      </c>
      <c r="BJ160" s="15" t="s">
        <v>218</v>
      </c>
      <c r="BK160" s="110">
        <f t="shared" si="14"/>
        <v>0</v>
      </c>
      <c r="BL160" s="15" t="s">
        <v>244</v>
      </c>
      <c r="BM160" s="145" t="s">
        <v>345</v>
      </c>
    </row>
    <row r="161" spans="2:65" s="1" customFormat="1" ht="16.5" customHeight="1">
      <c r="B161" s="26"/>
      <c r="C161" s="133" t="s">
        <v>346</v>
      </c>
      <c r="D161" s="133" t="s">
        <v>237</v>
      </c>
      <c r="E161" s="134" t="s">
        <v>347</v>
      </c>
      <c r="F161" s="135" t="s">
        <v>348</v>
      </c>
      <c r="G161" s="136" t="s">
        <v>349</v>
      </c>
      <c r="H161" s="137">
        <v>3270</v>
      </c>
      <c r="I161" s="312"/>
      <c r="J161" s="138">
        <f t="shared" si="5"/>
        <v>0</v>
      </c>
      <c r="K161" s="139"/>
      <c r="L161" s="140"/>
      <c r="M161" s="141" t="s">
        <v>103</v>
      </c>
      <c r="N161" s="142" t="s">
        <v>134</v>
      </c>
      <c r="P161" s="143">
        <f t="shared" si="6"/>
        <v>0</v>
      </c>
      <c r="Q161" s="143">
        <v>0</v>
      </c>
      <c r="R161" s="143">
        <f t="shared" si="7"/>
        <v>0</v>
      </c>
      <c r="S161" s="143">
        <v>0</v>
      </c>
      <c r="T161" s="144">
        <f t="shared" si="8"/>
        <v>0</v>
      </c>
      <c r="AR161" s="145" t="s">
        <v>244</v>
      </c>
      <c r="AT161" s="145" t="s">
        <v>237</v>
      </c>
      <c r="AU161" s="145" t="s">
        <v>218</v>
      </c>
      <c r="AY161" s="15" t="s">
        <v>239</v>
      </c>
      <c r="BE161" s="110">
        <f t="shared" si="9"/>
        <v>0</v>
      </c>
      <c r="BF161" s="110">
        <f t="shared" si="10"/>
        <v>0</v>
      </c>
      <c r="BG161" s="110">
        <f t="shared" si="11"/>
        <v>0</v>
      </c>
      <c r="BH161" s="110">
        <f t="shared" si="12"/>
        <v>0</v>
      </c>
      <c r="BI161" s="110">
        <f t="shared" si="13"/>
        <v>0</v>
      </c>
      <c r="BJ161" s="15" t="s">
        <v>218</v>
      </c>
      <c r="BK161" s="110">
        <f t="shared" si="14"/>
        <v>0</v>
      </c>
      <c r="BL161" s="15" t="s">
        <v>244</v>
      </c>
      <c r="BM161" s="145" t="s">
        <v>350</v>
      </c>
    </row>
    <row r="162" spans="2:65" s="1" customFormat="1" ht="16.5" customHeight="1">
      <c r="B162" s="26"/>
      <c r="C162" s="133" t="s">
        <v>351</v>
      </c>
      <c r="D162" s="133" t="s">
        <v>237</v>
      </c>
      <c r="E162" s="134" t="s">
        <v>352</v>
      </c>
      <c r="F162" s="135" t="s">
        <v>353</v>
      </c>
      <c r="G162" s="136" t="s">
        <v>349</v>
      </c>
      <c r="H162" s="137">
        <v>1330</v>
      </c>
      <c r="I162" s="312"/>
      <c r="J162" s="138">
        <f t="shared" si="5"/>
        <v>0</v>
      </c>
      <c r="K162" s="139"/>
      <c r="L162" s="140"/>
      <c r="M162" s="141" t="s">
        <v>103</v>
      </c>
      <c r="N162" s="142" t="s">
        <v>134</v>
      </c>
      <c r="P162" s="143">
        <f t="shared" si="6"/>
        <v>0</v>
      </c>
      <c r="Q162" s="143">
        <v>0</v>
      </c>
      <c r="R162" s="143">
        <f t="shared" si="7"/>
        <v>0</v>
      </c>
      <c r="S162" s="143">
        <v>0</v>
      </c>
      <c r="T162" s="144">
        <f t="shared" si="8"/>
        <v>0</v>
      </c>
      <c r="AR162" s="145" t="s">
        <v>244</v>
      </c>
      <c r="AT162" s="145" t="s">
        <v>237</v>
      </c>
      <c r="AU162" s="145" t="s">
        <v>218</v>
      </c>
      <c r="AY162" s="15" t="s">
        <v>239</v>
      </c>
      <c r="BE162" s="110">
        <f t="shared" si="9"/>
        <v>0</v>
      </c>
      <c r="BF162" s="110">
        <f t="shared" si="10"/>
        <v>0</v>
      </c>
      <c r="BG162" s="110">
        <f t="shared" si="11"/>
        <v>0</v>
      </c>
      <c r="BH162" s="110">
        <f t="shared" si="12"/>
        <v>0</v>
      </c>
      <c r="BI162" s="110">
        <f t="shared" si="13"/>
        <v>0</v>
      </c>
      <c r="BJ162" s="15" t="s">
        <v>218</v>
      </c>
      <c r="BK162" s="110">
        <f t="shared" si="14"/>
        <v>0</v>
      </c>
      <c r="BL162" s="15" t="s">
        <v>244</v>
      </c>
      <c r="BM162" s="145" t="s">
        <v>354</v>
      </c>
    </row>
    <row r="163" spans="2:65" s="1" customFormat="1" ht="16.5" customHeight="1">
      <c r="B163" s="26"/>
      <c r="C163" s="133" t="s">
        <v>355</v>
      </c>
      <c r="D163" s="133" t="s">
        <v>237</v>
      </c>
      <c r="E163" s="134" t="s">
        <v>356</v>
      </c>
      <c r="F163" s="135" t="s">
        <v>357</v>
      </c>
      <c r="G163" s="136" t="s">
        <v>349</v>
      </c>
      <c r="H163" s="137">
        <v>210</v>
      </c>
      <c r="I163" s="312"/>
      <c r="J163" s="138">
        <f t="shared" si="5"/>
        <v>0</v>
      </c>
      <c r="K163" s="139"/>
      <c r="L163" s="140"/>
      <c r="M163" s="141" t="s">
        <v>103</v>
      </c>
      <c r="N163" s="142" t="s">
        <v>134</v>
      </c>
      <c r="P163" s="143">
        <f t="shared" si="6"/>
        <v>0</v>
      </c>
      <c r="Q163" s="143">
        <v>0</v>
      </c>
      <c r="R163" s="143">
        <f t="shared" si="7"/>
        <v>0</v>
      </c>
      <c r="S163" s="143">
        <v>0</v>
      </c>
      <c r="T163" s="144">
        <f t="shared" si="8"/>
        <v>0</v>
      </c>
      <c r="AR163" s="145" t="s">
        <v>244</v>
      </c>
      <c r="AT163" s="145" t="s">
        <v>237</v>
      </c>
      <c r="AU163" s="145" t="s">
        <v>218</v>
      </c>
      <c r="AY163" s="15" t="s">
        <v>239</v>
      </c>
      <c r="BE163" s="110">
        <f t="shared" si="9"/>
        <v>0</v>
      </c>
      <c r="BF163" s="110">
        <f t="shared" si="10"/>
        <v>0</v>
      </c>
      <c r="BG163" s="110">
        <f t="shared" si="11"/>
        <v>0</v>
      </c>
      <c r="BH163" s="110">
        <f t="shared" si="12"/>
        <v>0</v>
      </c>
      <c r="BI163" s="110">
        <f t="shared" si="13"/>
        <v>0</v>
      </c>
      <c r="BJ163" s="15" t="s">
        <v>218</v>
      </c>
      <c r="BK163" s="110">
        <f t="shared" si="14"/>
        <v>0</v>
      </c>
      <c r="BL163" s="15" t="s">
        <v>244</v>
      </c>
      <c r="BM163" s="145" t="s">
        <v>358</v>
      </c>
    </row>
    <row r="164" spans="2:65" s="1" customFormat="1" ht="16.5" customHeight="1">
      <c r="B164" s="26"/>
      <c r="C164" s="133" t="s">
        <v>359</v>
      </c>
      <c r="D164" s="133" t="s">
        <v>237</v>
      </c>
      <c r="E164" s="134" t="s">
        <v>360</v>
      </c>
      <c r="F164" s="135" t="s">
        <v>361</v>
      </c>
      <c r="G164" s="136" t="s">
        <v>349</v>
      </c>
      <c r="H164" s="137">
        <v>50</v>
      </c>
      <c r="I164" s="312"/>
      <c r="J164" s="138">
        <f t="shared" si="5"/>
        <v>0</v>
      </c>
      <c r="K164" s="139"/>
      <c r="L164" s="140"/>
      <c r="M164" s="141" t="s">
        <v>103</v>
      </c>
      <c r="N164" s="142" t="s">
        <v>134</v>
      </c>
      <c r="P164" s="143">
        <f t="shared" si="6"/>
        <v>0</v>
      </c>
      <c r="Q164" s="143">
        <v>0</v>
      </c>
      <c r="R164" s="143">
        <f t="shared" si="7"/>
        <v>0</v>
      </c>
      <c r="S164" s="143">
        <v>0</v>
      </c>
      <c r="T164" s="144">
        <f t="shared" si="8"/>
        <v>0</v>
      </c>
      <c r="AR164" s="145" t="s">
        <v>244</v>
      </c>
      <c r="AT164" s="145" t="s">
        <v>237</v>
      </c>
      <c r="AU164" s="145" t="s">
        <v>218</v>
      </c>
      <c r="AY164" s="15" t="s">
        <v>239</v>
      </c>
      <c r="BE164" s="110">
        <f t="shared" si="9"/>
        <v>0</v>
      </c>
      <c r="BF164" s="110">
        <f t="shared" si="10"/>
        <v>0</v>
      </c>
      <c r="BG164" s="110">
        <f t="shared" si="11"/>
        <v>0</v>
      </c>
      <c r="BH164" s="110">
        <f t="shared" si="12"/>
        <v>0</v>
      </c>
      <c r="BI164" s="110">
        <f t="shared" si="13"/>
        <v>0</v>
      </c>
      <c r="BJ164" s="15" t="s">
        <v>218</v>
      </c>
      <c r="BK164" s="110">
        <f t="shared" si="14"/>
        <v>0</v>
      </c>
      <c r="BL164" s="15" t="s">
        <v>244</v>
      </c>
      <c r="BM164" s="145" t="s">
        <v>362</v>
      </c>
    </row>
    <row r="165" spans="2:65" s="1" customFormat="1" ht="16.5" customHeight="1">
      <c r="B165" s="26"/>
      <c r="C165" s="133" t="s">
        <v>363</v>
      </c>
      <c r="D165" s="133" t="s">
        <v>237</v>
      </c>
      <c r="E165" s="134" t="s">
        <v>364</v>
      </c>
      <c r="F165" s="135" t="s">
        <v>365</v>
      </c>
      <c r="G165" s="136" t="s">
        <v>349</v>
      </c>
      <c r="H165" s="137">
        <v>210</v>
      </c>
      <c r="I165" s="312"/>
      <c r="J165" s="138">
        <f t="shared" si="5"/>
        <v>0</v>
      </c>
      <c r="K165" s="139"/>
      <c r="L165" s="140"/>
      <c r="M165" s="141" t="s">
        <v>103</v>
      </c>
      <c r="N165" s="142" t="s">
        <v>134</v>
      </c>
      <c r="P165" s="143">
        <f t="shared" si="6"/>
        <v>0</v>
      </c>
      <c r="Q165" s="143">
        <v>0</v>
      </c>
      <c r="R165" s="143">
        <f t="shared" si="7"/>
        <v>0</v>
      </c>
      <c r="S165" s="143">
        <v>0</v>
      </c>
      <c r="T165" s="144">
        <f t="shared" si="8"/>
        <v>0</v>
      </c>
      <c r="AR165" s="145" t="s">
        <v>244</v>
      </c>
      <c r="AT165" s="145" t="s">
        <v>237</v>
      </c>
      <c r="AU165" s="145" t="s">
        <v>218</v>
      </c>
      <c r="AY165" s="15" t="s">
        <v>239</v>
      </c>
      <c r="BE165" s="110">
        <f t="shared" si="9"/>
        <v>0</v>
      </c>
      <c r="BF165" s="110">
        <f t="shared" si="10"/>
        <v>0</v>
      </c>
      <c r="BG165" s="110">
        <f t="shared" si="11"/>
        <v>0</v>
      </c>
      <c r="BH165" s="110">
        <f t="shared" si="12"/>
        <v>0</v>
      </c>
      <c r="BI165" s="110">
        <f t="shared" si="13"/>
        <v>0</v>
      </c>
      <c r="BJ165" s="15" t="s">
        <v>218</v>
      </c>
      <c r="BK165" s="110">
        <f t="shared" si="14"/>
        <v>0</v>
      </c>
      <c r="BL165" s="15" t="s">
        <v>244</v>
      </c>
      <c r="BM165" s="145" t="s">
        <v>366</v>
      </c>
    </row>
    <row r="166" spans="2:65" s="1" customFormat="1" ht="16.5" customHeight="1">
      <c r="B166" s="26"/>
      <c r="C166" s="133" t="s">
        <v>367</v>
      </c>
      <c r="D166" s="133" t="s">
        <v>237</v>
      </c>
      <c r="E166" s="134" t="s">
        <v>368</v>
      </c>
      <c r="F166" s="135" t="s">
        <v>369</v>
      </c>
      <c r="G166" s="136" t="s">
        <v>349</v>
      </c>
      <c r="H166" s="137">
        <v>10</v>
      </c>
      <c r="I166" s="312"/>
      <c r="J166" s="138">
        <f t="shared" ref="J166:J197" si="15">ROUND(I166*H166,2)</f>
        <v>0</v>
      </c>
      <c r="K166" s="139"/>
      <c r="L166" s="140"/>
      <c r="M166" s="141" t="s">
        <v>103</v>
      </c>
      <c r="N166" s="142" t="s">
        <v>134</v>
      </c>
      <c r="P166" s="143">
        <f t="shared" ref="P166:P197" si="16">O166*H166</f>
        <v>0</v>
      </c>
      <c r="Q166" s="143">
        <v>0</v>
      </c>
      <c r="R166" s="143">
        <f t="shared" ref="R166:R197" si="17">Q166*H166</f>
        <v>0</v>
      </c>
      <c r="S166" s="143">
        <v>0</v>
      </c>
      <c r="T166" s="144">
        <f t="shared" ref="T166:T197" si="18">S166*H166</f>
        <v>0</v>
      </c>
      <c r="AR166" s="145" t="s">
        <v>244</v>
      </c>
      <c r="AT166" s="145" t="s">
        <v>237</v>
      </c>
      <c r="AU166" s="145" t="s">
        <v>218</v>
      </c>
      <c r="AY166" s="15" t="s">
        <v>239</v>
      </c>
      <c r="BE166" s="110">
        <f t="shared" ref="BE166:BE190" si="19">IF(N166="základná",J166,0)</f>
        <v>0</v>
      </c>
      <c r="BF166" s="110">
        <f t="shared" ref="BF166:BF190" si="20">IF(N166="znížená",J166,0)</f>
        <v>0</v>
      </c>
      <c r="BG166" s="110">
        <f t="shared" ref="BG166:BG190" si="21">IF(N166="zákl. prenesená",J166,0)</f>
        <v>0</v>
      </c>
      <c r="BH166" s="110">
        <f t="shared" ref="BH166:BH190" si="22">IF(N166="zníž. prenesená",J166,0)</f>
        <v>0</v>
      </c>
      <c r="BI166" s="110">
        <f t="shared" ref="BI166:BI190" si="23">IF(N166="nulová",J166,0)</f>
        <v>0</v>
      </c>
      <c r="BJ166" s="15" t="s">
        <v>218</v>
      </c>
      <c r="BK166" s="110">
        <f t="shared" ref="BK166:BK190" si="24">ROUND(I166*H166,2)</f>
        <v>0</v>
      </c>
      <c r="BL166" s="15" t="s">
        <v>244</v>
      </c>
      <c r="BM166" s="145" t="s">
        <v>370</v>
      </c>
    </row>
    <row r="167" spans="2:65" s="1" customFormat="1" ht="16.5" customHeight="1">
      <c r="B167" s="26"/>
      <c r="C167" s="133" t="s">
        <v>371</v>
      </c>
      <c r="D167" s="133" t="s">
        <v>237</v>
      </c>
      <c r="E167" s="134" t="s">
        <v>372</v>
      </c>
      <c r="F167" s="135" t="s">
        <v>373</v>
      </c>
      <c r="G167" s="136" t="s">
        <v>243</v>
      </c>
      <c r="H167" s="137">
        <v>14</v>
      </c>
      <c r="I167" s="312"/>
      <c r="J167" s="138">
        <f t="shared" si="15"/>
        <v>0</v>
      </c>
      <c r="K167" s="139"/>
      <c r="L167" s="140"/>
      <c r="M167" s="141" t="s">
        <v>103</v>
      </c>
      <c r="N167" s="142" t="s">
        <v>134</v>
      </c>
      <c r="P167" s="143">
        <f t="shared" si="16"/>
        <v>0</v>
      </c>
      <c r="Q167" s="143">
        <v>0</v>
      </c>
      <c r="R167" s="143">
        <f t="shared" si="17"/>
        <v>0</v>
      </c>
      <c r="S167" s="143">
        <v>0</v>
      </c>
      <c r="T167" s="144">
        <f t="shared" si="18"/>
        <v>0</v>
      </c>
      <c r="AR167" s="145" t="s">
        <v>244</v>
      </c>
      <c r="AT167" s="145" t="s">
        <v>237</v>
      </c>
      <c r="AU167" s="145" t="s">
        <v>218</v>
      </c>
      <c r="AY167" s="15" t="s">
        <v>239</v>
      </c>
      <c r="BE167" s="110">
        <f t="shared" si="19"/>
        <v>0</v>
      </c>
      <c r="BF167" s="110">
        <f t="shared" si="20"/>
        <v>0</v>
      </c>
      <c r="BG167" s="110">
        <f t="shared" si="21"/>
        <v>0</v>
      </c>
      <c r="BH167" s="110">
        <f t="shared" si="22"/>
        <v>0</v>
      </c>
      <c r="BI167" s="110">
        <f t="shared" si="23"/>
        <v>0</v>
      </c>
      <c r="BJ167" s="15" t="s">
        <v>218</v>
      </c>
      <c r="BK167" s="110">
        <f t="shared" si="24"/>
        <v>0</v>
      </c>
      <c r="BL167" s="15" t="s">
        <v>244</v>
      </c>
      <c r="BM167" s="145" t="s">
        <v>374</v>
      </c>
    </row>
    <row r="168" spans="2:65" s="1" customFormat="1" ht="16.5" customHeight="1">
      <c r="B168" s="26"/>
      <c r="C168" s="133" t="s">
        <v>375</v>
      </c>
      <c r="D168" s="133" t="s">
        <v>237</v>
      </c>
      <c r="E168" s="134" t="s">
        <v>376</v>
      </c>
      <c r="F168" s="135" t="s">
        <v>377</v>
      </c>
      <c r="G168" s="136" t="s">
        <v>243</v>
      </c>
      <c r="H168" s="137">
        <v>5</v>
      </c>
      <c r="I168" s="312"/>
      <c r="J168" s="138">
        <f t="shared" si="15"/>
        <v>0</v>
      </c>
      <c r="K168" s="139"/>
      <c r="L168" s="140"/>
      <c r="M168" s="141" t="s">
        <v>103</v>
      </c>
      <c r="N168" s="142" t="s">
        <v>134</v>
      </c>
      <c r="P168" s="143">
        <f t="shared" si="16"/>
        <v>0</v>
      </c>
      <c r="Q168" s="143">
        <v>0</v>
      </c>
      <c r="R168" s="143">
        <f t="shared" si="17"/>
        <v>0</v>
      </c>
      <c r="S168" s="143">
        <v>0</v>
      </c>
      <c r="T168" s="144">
        <f t="shared" si="18"/>
        <v>0</v>
      </c>
      <c r="AR168" s="145" t="s">
        <v>244</v>
      </c>
      <c r="AT168" s="145" t="s">
        <v>237</v>
      </c>
      <c r="AU168" s="145" t="s">
        <v>218</v>
      </c>
      <c r="AY168" s="15" t="s">
        <v>239</v>
      </c>
      <c r="BE168" s="110">
        <f t="shared" si="19"/>
        <v>0</v>
      </c>
      <c r="BF168" s="110">
        <f t="shared" si="20"/>
        <v>0</v>
      </c>
      <c r="BG168" s="110">
        <f t="shared" si="21"/>
        <v>0</v>
      </c>
      <c r="BH168" s="110">
        <f t="shared" si="22"/>
        <v>0</v>
      </c>
      <c r="BI168" s="110">
        <f t="shared" si="23"/>
        <v>0</v>
      </c>
      <c r="BJ168" s="15" t="s">
        <v>218</v>
      </c>
      <c r="BK168" s="110">
        <f t="shared" si="24"/>
        <v>0</v>
      </c>
      <c r="BL168" s="15" t="s">
        <v>244</v>
      </c>
      <c r="BM168" s="145" t="s">
        <v>378</v>
      </c>
    </row>
    <row r="169" spans="2:65" s="1" customFormat="1" ht="16.5" customHeight="1">
      <c r="B169" s="26"/>
      <c r="C169" s="133" t="s">
        <v>379</v>
      </c>
      <c r="D169" s="133" t="s">
        <v>237</v>
      </c>
      <c r="E169" s="134" t="s">
        <v>380</v>
      </c>
      <c r="F169" s="135" t="s">
        <v>381</v>
      </c>
      <c r="G169" s="136" t="s">
        <v>243</v>
      </c>
      <c r="H169" s="137">
        <v>1</v>
      </c>
      <c r="I169" s="312"/>
      <c r="J169" s="138">
        <f t="shared" si="15"/>
        <v>0</v>
      </c>
      <c r="K169" s="139"/>
      <c r="L169" s="140"/>
      <c r="M169" s="141" t="s">
        <v>103</v>
      </c>
      <c r="N169" s="142" t="s">
        <v>134</v>
      </c>
      <c r="P169" s="143">
        <f t="shared" si="16"/>
        <v>0</v>
      </c>
      <c r="Q169" s="143">
        <v>0</v>
      </c>
      <c r="R169" s="143">
        <f t="shared" si="17"/>
        <v>0</v>
      </c>
      <c r="S169" s="143">
        <v>0</v>
      </c>
      <c r="T169" s="144">
        <f t="shared" si="18"/>
        <v>0</v>
      </c>
      <c r="AR169" s="145" t="s">
        <v>244</v>
      </c>
      <c r="AT169" s="145" t="s">
        <v>237</v>
      </c>
      <c r="AU169" s="145" t="s">
        <v>218</v>
      </c>
      <c r="AY169" s="15" t="s">
        <v>239</v>
      </c>
      <c r="BE169" s="110">
        <f t="shared" si="19"/>
        <v>0</v>
      </c>
      <c r="BF169" s="110">
        <f t="shared" si="20"/>
        <v>0</v>
      </c>
      <c r="BG169" s="110">
        <f t="shared" si="21"/>
        <v>0</v>
      </c>
      <c r="BH169" s="110">
        <f t="shared" si="22"/>
        <v>0</v>
      </c>
      <c r="BI169" s="110">
        <f t="shared" si="23"/>
        <v>0</v>
      </c>
      <c r="BJ169" s="15" t="s">
        <v>218</v>
      </c>
      <c r="BK169" s="110">
        <f t="shared" si="24"/>
        <v>0</v>
      </c>
      <c r="BL169" s="15" t="s">
        <v>244</v>
      </c>
      <c r="BM169" s="145" t="s">
        <v>382</v>
      </c>
    </row>
    <row r="170" spans="2:65" s="1" customFormat="1" ht="16.5" customHeight="1">
      <c r="B170" s="26"/>
      <c r="C170" s="133" t="s">
        <v>383</v>
      </c>
      <c r="D170" s="133" t="s">
        <v>237</v>
      </c>
      <c r="E170" s="134" t="s">
        <v>384</v>
      </c>
      <c r="F170" s="135" t="s">
        <v>385</v>
      </c>
      <c r="G170" s="136" t="s">
        <v>243</v>
      </c>
      <c r="H170" s="137">
        <v>18</v>
      </c>
      <c r="I170" s="312"/>
      <c r="J170" s="138">
        <f t="shared" si="15"/>
        <v>0</v>
      </c>
      <c r="K170" s="139"/>
      <c r="L170" s="140"/>
      <c r="M170" s="141" t="s">
        <v>103</v>
      </c>
      <c r="N170" s="142" t="s">
        <v>134</v>
      </c>
      <c r="P170" s="143">
        <f t="shared" si="16"/>
        <v>0</v>
      </c>
      <c r="Q170" s="143">
        <v>0</v>
      </c>
      <c r="R170" s="143">
        <f t="shared" si="17"/>
        <v>0</v>
      </c>
      <c r="S170" s="143">
        <v>0</v>
      </c>
      <c r="T170" s="144">
        <f t="shared" si="18"/>
        <v>0</v>
      </c>
      <c r="AR170" s="145" t="s">
        <v>244</v>
      </c>
      <c r="AT170" s="145" t="s">
        <v>237</v>
      </c>
      <c r="AU170" s="145" t="s">
        <v>218</v>
      </c>
      <c r="AY170" s="15" t="s">
        <v>239</v>
      </c>
      <c r="BE170" s="110">
        <f t="shared" si="19"/>
        <v>0</v>
      </c>
      <c r="BF170" s="110">
        <f t="shared" si="20"/>
        <v>0</v>
      </c>
      <c r="BG170" s="110">
        <f t="shared" si="21"/>
        <v>0</v>
      </c>
      <c r="BH170" s="110">
        <f t="shared" si="22"/>
        <v>0</v>
      </c>
      <c r="BI170" s="110">
        <f t="shared" si="23"/>
        <v>0</v>
      </c>
      <c r="BJ170" s="15" t="s">
        <v>218</v>
      </c>
      <c r="BK170" s="110">
        <f t="shared" si="24"/>
        <v>0</v>
      </c>
      <c r="BL170" s="15" t="s">
        <v>244</v>
      </c>
      <c r="BM170" s="145" t="s">
        <v>386</v>
      </c>
    </row>
    <row r="171" spans="2:65" s="1" customFormat="1" ht="16.5" customHeight="1">
      <c r="B171" s="26"/>
      <c r="C171" s="133" t="s">
        <v>387</v>
      </c>
      <c r="D171" s="133" t="s">
        <v>237</v>
      </c>
      <c r="E171" s="134" t="s">
        <v>388</v>
      </c>
      <c r="F171" s="135" t="s">
        <v>389</v>
      </c>
      <c r="G171" s="136" t="s">
        <v>349</v>
      </c>
      <c r="H171" s="137">
        <v>600</v>
      </c>
      <c r="I171" s="312"/>
      <c r="J171" s="138">
        <f t="shared" si="15"/>
        <v>0</v>
      </c>
      <c r="K171" s="139"/>
      <c r="L171" s="140"/>
      <c r="M171" s="141" t="s">
        <v>103</v>
      </c>
      <c r="N171" s="142" t="s">
        <v>134</v>
      </c>
      <c r="P171" s="143">
        <f t="shared" si="16"/>
        <v>0</v>
      </c>
      <c r="Q171" s="143">
        <v>0</v>
      </c>
      <c r="R171" s="143">
        <f t="shared" si="17"/>
        <v>0</v>
      </c>
      <c r="S171" s="143">
        <v>0</v>
      </c>
      <c r="T171" s="144">
        <f t="shared" si="18"/>
        <v>0</v>
      </c>
      <c r="AR171" s="145" t="s">
        <v>244</v>
      </c>
      <c r="AT171" s="145" t="s">
        <v>237</v>
      </c>
      <c r="AU171" s="145" t="s">
        <v>218</v>
      </c>
      <c r="AY171" s="15" t="s">
        <v>239</v>
      </c>
      <c r="BE171" s="110">
        <f t="shared" si="19"/>
        <v>0</v>
      </c>
      <c r="BF171" s="110">
        <f t="shared" si="20"/>
        <v>0</v>
      </c>
      <c r="BG171" s="110">
        <f t="shared" si="21"/>
        <v>0</v>
      </c>
      <c r="BH171" s="110">
        <f t="shared" si="22"/>
        <v>0</v>
      </c>
      <c r="BI171" s="110">
        <f t="shared" si="23"/>
        <v>0</v>
      </c>
      <c r="BJ171" s="15" t="s">
        <v>218</v>
      </c>
      <c r="BK171" s="110">
        <f t="shared" si="24"/>
        <v>0</v>
      </c>
      <c r="BL171" s="15" t="s">
        <v>244</v>
      </c>
      <c r="BM171" s="145" t="s">
        <v>390</v>
      </c>
    </row>
    <row r="172" spans="2:65" s="1" customFormat="1" ht="16.5" customHeight="1">
      <c r="B172" s="26"/>
      <c r="C172" s="133" t="s">
        <v>391</v>
      </c>
      <c r="D172" s="133" t="s">
        <v>237</v>
      </c>
      <c r="E172" s="134" t="s">
        <v>392</v>
      </c>
      <c r="F172" s="135" t="s">
        <v>393</v>
      </c>
      <c r="G172" s="136" t="s">
        <v>349</v>
      </c>
      <c r="H172" s="137">
        <v>30</v>
      </c>
      <c r="I172" s="312"/>
      <c r="J172" s="138">
        <f t="shared" si="15"/>
        <v>0</v>
      </c>
      <c r="K172" s="139"/>
      <c r="L172" s="140"/>
      <c r="M172" s="141" t="s">
        <v>103</v>
      </c>
      <c r="N172" s="142" t="s">
        <v>134</v>
      </c>
      <c r="P172" s="143">
        <f t="shared" si="16"/>
        <v>0</v>
      </c>
      <c r="Q172" s="143">
        <v>0</v>
      </c>
      <c r="R172" s="143">
        <f t="shared" si="17"/>
        <v>0</v>
      </c>
      <c r="S172" s="143">
        <v>0</v>
      </c>
      <c r="T172" s="144">
        <f t="shared" si="18"/>
        <v>0</v>
      </c>
      <c r="AR172" s="145" t="s">
        <v>244</v>
      </c>
      <c r="AT172" s="145" t="s">
        <v>237</v>
      </c>
      <c r="AU172" s="145" t="s">
        <v>218</v>
      </c>
      <c r="AY172" s="15" t="s">
        <v>239</v>
      </c>
      <c r="BE172" s="110">
        <f t="shared" si="19"/>
        <v>0</v>
      </c>
      <c r="BF172" s="110">
        <f t="shared" si="20"/>
        <v>0</v>
      </c>
      <c r="BG172" s="110">
        <f t="shared" si="21"/>
        <v>0</v>
      </c>
      <c r="BH172" s="110">
        <f t="shared" si="22"/>
        <v>0</v>
      </c>
      <c r="BI172" s="110">
        <f t="shared" si="23"/>
        <v>0</v>
      </c>
      <c r="BJ172" s="15" t="s">
        <v>218</v>
      </c>
      <c r="BK172" s="110">
        <f t="shared" si="24"/>
        <v>0</v>
      </c>
      <c r="BL172" s="15" t="s">
        <v>244</v>
      </c>
      <c r="BM172" s="145" t="s">
        <v>394</v>
      </c>
    </row>
    <row r="173" spans="2:65" s="1" customFormat="1" ht="24.2" customHeight="1">
      <c r="B173" s="26"/>
      <c r="C173" s="133" t="s">
        <v>395</v>
      </c>
      <c r="D173" s="133" t="s">
        <v>237</v>
      </c>
      <c r="E173" s="134" t="s">
        <v>396</v>
      </c>
      <c r="F173" s="135" t="s">
        <v>397</v>
      </c>
      <c r="G173" s="136" t="s">
        <v>349</v>
      </c>
      <c r="H173" s="137">
        <v>120</v>
      </c>
      <c r="I173" s="312"/>
      <c r="J173" s="138">
        <f t="shared" si="15"/>
        <v>0</v>
      </c>
      <c r="K173" s="139"/>
      <c r="L173" s="140"/>
      <c r="M173" s="141" t="s">
        <v>103</v>
      </c>
      <c r="N173" s="142" t="s">
        <v>134</v>
      </c>
      <c r="P173" s="143">
        <f t="shared" si="16"/>
        <v>0</v>
      </c>
      <c r="Q173" s="143">
        <v>0</v>
      </c>
      <c r="R173" s="143">
        <f t="shared" si="17"/>
        <v>0</v>
      </c>
      <c r="S173" s="143">
        <v>0</v>
      </c>
      <c r="T173" s="144">
        <f t="shared" si="18"/>
        <v>0</v>
      </c>
      <c r="AR173" s="145" t="s">
        <v>244</v>
      </c>
      <c r="AT173" s="145" t="s">
        <v>237</v>
      </c>
      <c r="AU173" s="145" t="s">
        <v>218</v>
      </c>
      <c r="AY173" s="15" t="s">
        <v>239</v>
      </c>
      <c r="BE173" s="110">
        <f t="shared" si="19"/>
        <v>0</v>
      </c>
      <c r="BF173" s="110">
        <f t="shared" si="20"/>
        <v>0</v>
      </c>
      <c r="BG173" s="110">
        <f t="shared" si="21"/>
        <v>0</v>
      </c>
      <c r="BH173" s="110">
        <f t="shared" si="22"/>
        <v>0</v>
      </c>
      <c r="BI173" s="110">
        <f t="shared" si="23"/>
        <v>0</v>
      </c>
      <c r="BJ173" s="15" t="s">
        <v>218</v>
      </c>
      <c r="BK173" s="110">
        <f t="shared" si="24"/>
        <v>0</v>
      </c>
      <c r="BL173" s="15" t="s">
        <v>244</v>
      </c>
      <c r="BM173" s="145" t="s">
        <v>398</v>
      </c>
    </row>
    <row r="174" spans="2:65" s="1" customFormat="1" ht="21.75" customHeight="1">
      <c r="B174" s="26"/>
      <c r="C174" s="133" t="s">
        <v>399</v>
      </c>
      <c r="D174" s="133" t="s">
        <v>237</v>
      </c>
      <c r="E174" s="134" t="s">
        <v>400</v>
      </c>
      <c r="F174" s="135" t="s">
        <v>401</v>
      </c>
      <c r="G174" s="136" t="s">
        <v>349</v>
      </c>
      <c r="H174" s="137">
        <v>20</v>
      </c>
      <c r="I174" s="312"/>
      <c r="J174" s="138">
        <f t="shared" si="15"/>
        <v>0</v>
      </c>
      <c r="K174" s="139"/>
      <c r="L174" s="140"/>
      <c r="M174" s="141" t="s">
        <v>103</v>
      </c>
      <c r="N174" s="142" t="s">
        <v>134</v>
      </c>
      <c r="P174" s="143">
        <f t="shared" si="16"/>
        <v>0</v>
      </c>
      <c r="Q174" s="143">
        <v>0</v>
      </c>
      <c r="R174" s="143">
        <f t="shared" si="17"/>
        <v>0</v>
      </c>
      <c r="S174" s="143">
        <v>0</v>
      </c>
      <c r="T174" s="144">
        <f t="shared" si="18"/>
        <v>0</v>
      </c>
      <c r="AR174" s="145" t="s">
        <v>244</v>
      </c>
      <c r="AT174" s="145" t="s">
        <v>237</v>
      </c>
      <c r="AU174" s="145" t="s">
        <v>218</v>
      </c>
      <c r="AY174" s="15" t="s">
        <v>239</v>
      </c>
      <c r="BE174" s="110">
        <f t="shared" si="19"/>
        <v>0</v>
      </c>
      <c r="BF174" s="110">
        <f t="shared" si="20"/>
        <v>0</v>
      </c>
      <c r="BG174" s="110">
        <f t="shared" si="21"/>
        <v>0</v>
      </c>
      <c r="BH174" s="110">
        <f t="shared" si="22"/>
        <v>0</v>
      </c>
      <c r="BI174" s="110">
        <f t="shared" si="23"/>
        <v>0</v>
      </c>
      <c r="BJ174" s="15" t="s">
        <v>218</v>
      </c>
      <c r="BK174" s="110">
        <f t="shared" si="24"/>
        <v>0</v>
      </c>
      <c r="BL174" s="15" t="s">
        <v>244</v>
      </c>
      <c r="BM174" s="145" t="s">
        <v>402</v>
      </c>
    </row>
    <row r="175" spans="2:65" s="1" customFormat="1" ht="16.5" customHeight="1">
      <c r="B175" s="26"/>
      <c r="C175" s="133" t="s">
        <v>403</v>
      </c>
      <c r="D175" s="133" t="s">
        <v>237</v>
      </c>
      <c r="E175" s="134" t="s">
        <v>404</v>
      </c>
      <c r="F175" s="135" t="s">
        <v>405</v>
      </c>
      <c r="G175" s="136" t="s">
        <v>349</v>
      </c>
      <c r="H175" s="137">
        <v>410</v>
      </c>
      <c r="I175" s="312"/>
      <c r="J175" s="138">
        <f t="shared" si="15"/>
        <v>0</v>
      </c>
      <c r="K175" s="139"/>
      <c r="L175" s="140"/>
      <c r="M175" s="141" t="s">
        <v>103</v>
      </c>
      <c r="N175" s="142" t="s">
        <v>134</v>
      </c>
      <c r="P175" s="143">
        <f t="shared" si="16"/>
        <v>0</v>
      </c>
      <c r="Q175" s="143">
        <v>0</v>
      </c>
      <c r="R175" s="143">
        <f t="shared" si="17"/>
        <v>0</v>
      </c>
      <c r="S175" s="143">
        <v>0</v>
      </c>
      <c r="T175" s="144">
        <f t="shared" si="18"/>
        <v>0</v>
      </c>
      <c r="AR175" s="145" t="s">
        <v>244</v>
      </c>
      <c r="AT175" s="145" t="s">
        <v>237</v>
      </c>
      <c r="AU175" s="145" t="s">
        <v>218</v>
      </c>
      <c r="AY175" s="15" t="s">
        <v>239</v>
      </c>
      <c r="BE175" s="110">
        <f t="shared" si="19"/>
        <v>0</v>
      </c>
      <c r="BF175" s="110">
        <f t="shared" si="20"/>
        <v>0</v>
      </c>
      <c r="BG175" s="110">
        <f t="shared" si="21"/>
        <v>0</v>
      </c>
      <c r="BH175" s="110">
        <f t="shared" si="22"/>
        <v>0</v>
      </c>
      <c r="BI175" s="110">
        <f t="shared" si="23"/>
        <v>0</v>
      </c>
      <c r="BJ175" s="15" t="s">
        <v>218</v>
      </c>
      <c r="BK175" s="110">
        <f t="shared" si="24"/>
        <v>0</v>
      </c>
      <c r="BL175" s="15" t="s">
        <v>244</v>
      </c>
      <c r="BM175" s="145" t="s">
        <v>406</v>
      </c>
    </row>
    <row r="176" spans="2:65" s="1" customFormat="1" ht="16.5" customHeight="1">
      <c r="B176" s="26"/>
      <c r="C176" s="133" t="s">
        <v>407</v>
      </c>
      <c r="D176" s="133" t="s">
        <v>237</v>
      </c>
      <c r="E176" s="134" t="s">
        <v>408</v>
      </c>
      <c r="F176" s="135" t="s">
        <v>409</v>
      </c>
      <c r="G176" s="136" t="s">
        <v>349</v>
      </c>
      <c r="H176" s="137">
        <v>2150</v>
      </c>
      <c r="I176" s="312"/>
      <c r="J176" s="138">
        <f t="shared" si="15"/>
        <v>0</v>
      </c>
      <c r="K176" s="139"/>
      <c r="L176" s="140"/>
      <c r="M176" s="141" t="s">
        <v>103</v>
      </c>
      <c r="N176" s="142" t="s">
        <v>134</v>
      </c>
      <c r="P176" s="143">
        <f t="shared" si="16"/>
        <v>0</v>
      </c>
      <c r="Q176" s="143">
        <v>0</v>
      </c>
      <c r="R176" s="143">
        <f t="shared" si="17"/>
        <v>0</v>
      </c>
      <c r="S176" s="143">
        <v>0</v>
      </c>
      <c r="T176" s="144">
        <f t="shared" si="18"/>
        <v>0</v>
      </c>
      <c r="AR176" s="145" t="s">
        <v>244</v>
      </c>
      <c r="AT176" s="145" t="s">
        <v>237</v>
      </c>
      <c r="AU176" s="145" t="s">
        <v>218</v>
      </c>
      <c r="AY176" s="15" t="s">
        <v>239</v>
      </c>
      <c r="BE176" s="110">
        <f t="shared" si="19"/>
        <v>0</v>
      </c>
      <c r="BF176" s="110">
        <f t="shared" si="20"/>
        <v>0</v>
      </c>
      <c r="BG176" s="110">
        <f t="shared" si="21"/>
        <v>0</v>
      </c>
      <c r="BH176" s="110">
        <f t="shared" si="22"/>
        <v>0</v>
      </c>
      <c r="BI176" s="110">
        <f t="shared" si="23"/>
        <v>0</v>
      </c>
      <c r="BJ176" s="15" t="s">
        <v>218</v>
      </c>
      <c r="BK176" s="110">
        <f t="shared" si="24"/>
        <v>0</v>
      </c>
      <c r="BL176" s="15" t="s">
        <v>244</v>
      </c>
      <c r="BM176" s="145" t="s">
        <v>410</v>
      </c>
    </row>
    <row r="177" spans="2:65" s="1" customFormat="1" ht="21.75" customHeight="1">
      <c r="B177" s="26"/>
      <c r="C177" s="133" t="s">
        <v>411</v>
      </c>
      <c r="D177" s="133" t="s">
        <v>237</v>
      </c>
      <c r="E177" s="134" t="s">
        <v>412</v>
      </c>
      <c r="F177" s="135" t="s">
        <v>413</v>
      </c>
      <c r="G177" s="136" t="s">
        <v>414</v>
      </c>
      <c r="H177" s="137">
        <v>5</v>
      </c>
      <c r="I177" s="312"/>
      <c r="J177" s="138">
        <f t="shared" si="15"/>
        <v>0</v>
      </c>
      <c r="K177" s="139"/>
      <c r="L177" s="140"/>
      <c r="M177" s="141" t="s">
        <v>103</v>
      </c>
      <c r="N177" s="142" t="s">
        <v>134</v>
      </c>
      <c r="P177" s="143">
        <f t="shared" si="16"/>
        <v>0</v>
      </c>
      <c r="Q177" s="143">
        <v>0</v>
      </c>
      <c r="R177" s="143">
        <f t="shared" si="17"/>
        <v>0</v>
      </c>
      <c r="S177" s="143">
        <v>0</v>
      </c>
      <c r="T177" s="144">
        <f t="shared" si="18"/>
        <v>0</v>
      </c>
      <c r="AR177" s="145" t="s">
        <v>244</v>
      </c>
      <c r="AT177" s="145" t="s">
        <v>237</v>
      </c>
      <c r="AU177" s="145" t="s">
        <v>218</v>
      </c>
      <c r="AY177" s="15" t="s">
        <v>239</v>
      </c>
      <c r="BE177" s="110">
        <f t="shared" si="19"/>
        <v>0</v>
      </c>
      <c r="BF177" s="110">
        <f t="shared" si="20"/>
        <v>0</v>
      </c>
      <c r="BG177" s="110">
        <f t="shared" si="21"/>
        <v>0</v>
      </c>
      <c r="BH177" s="110">
        <f t="shared" si="22"/>
        <v>0</v>
      </c>
      <c r="BI177" s="110">
        <f t="shared" si="23"/>
        <v>0</v>
      </c>
      <c r="BJ177" s="15" t="s">
        <v>218</v>
      </c>
      <c r="BK177" s="110">
        <f t="shared" si="24"/>
        <v>0</v>
      </c>
      <c r="BL177" s="15" t="s">
        <v>244</v>
      </c>
      <c r="BM177" s="145" t="s">
        <v>415</v>
      </c>
    </row>
    <row r="178" spans="2:65" s="1" customFormat="1" ht="16.5" customHeight="1">
      <c r="B178" s="26"/>
      <c r="C178" s="133" t="s">
        <v>416</v>
      </c>
      <c r="D178" s="133" t="s">
        <v>237</v>
      </c>
      <c r="E178" s="134" t="s">
        <v>417</v>
      </c>
      <c r="F178" s="135" t="s">
        <v>418</v>
      </c>
      <c r="G178" s="136" t="s">
        <v>243</v>
      </c>
      <c r="H178" s="137">
        <v>3</v>
      </c>
      <c r="I178" s="312"/>
      <c r="J178" s="138">
        <f t="shared" si="15"/>
        <v>0</v>
      </c>
      <c r="K178" s="139"/>
      <c r="L178" s="140"/>
      <c r="M178" s="141" t="s">
        <v>103</v>
      </c>
      <c r="N178" s="142" t="s">
        <v>134</v>
      </c>
      <c r="P178" s="143">
        <f t="shared" si="16"/>
        <v>0</v>
      </c>
      <c r="Q178" s="143">
        <v>0</v>
      </c>
      <c r="R178" s="143">
        <f t="shared" si="17"/>
        <v>0</v>
      </c>
      <c r="S178" s="143">
        <v>0</v>
      </c>
      <c r="T178" s="144">
        <f t="shared" si="18"/>
        <v>0</v>
      </c>
      <c r="AR178" s="145" t="s">
        <v>244</v>
      </c>
      <c r="AT178" s="145" t="s">
        <v>237</v>
      </c>
      <c r="AU178" s="145" t="s">
        <v>218</v>
      </c>
      <c r="AY178" s="15" t="s">
        <v>239</v>
      </c>
      <c r="BE178" s="110">
        <f t="shared" si="19"/>
        <v>0</v>
      </c>
      <c r="BF178" s="110">
        <f t="shared" si="20"/>
        <v>0</v>
      </c>
      <c r="BG178" s="110">
        <f t="shared" si="21"/>
        <v>0</v>
      </c>
      <c r="BH178" s="110">
        <f t="shared" si="22"/>
        <v>0</v>
      </c>
      <c r="BI178" s="110">
        <f t="shared" si="23"/>
        <v>0</v>
      </c>
      <c r="BJ178" s="15" t="s">
        <v>218</v>
      </c>
      <c r="BK178" s="110">
        <f t="shared" si="24"/>
        <v>0</v>
      </c>
      <c r="BL178" s="15" t="s">
        <v>244</v>
      </c>
      <c r="BM178" s="145" t="s">
        <v>419</v>
      </c>
    </row>
    <row r="179" spans="2:65" s="1" customFormat="1" ht="16.5" customHeight="1">
      <c r="B179" s="26"/>
      <c r="C179" s="133" t="s">
        <v>420</v>
      </c>
      <c r="D179" s="133" t="s">
        <v>237</v>
      </c>
      <c r="E179" s="134" t="s">
        <v>421</v>
      </c>
      <c r="F179" s="135" t="s">
        <v>422</v>
      </c>
      <c r="G179" s="136" t="s">
        <v>243</v>
      </c>
      <c r="H179" s="137">
        <v>1</v>
      </c>
      <c r="I179" s="312"/>
      <c r="J179" s="138">
        <f t="shared" si="15"/>
        <v>0</v>
      </c>
      <c r="K179" s="139"/>
      <c r="L179" s="140"/>
      <c r="M179" s="141" t="s">
        <v>103</v>
      </c>
      <c r="N179" s="142" t="s">
        <v>134</v>
      </c>
      <c r="P179" s="143">
        <f t="shared" si="16"/>
        <v>0</v>
      </c>
      <c r="Q179" s="143">
        <v>0</v>
      </c>
      <c r="R179" s="143">
        <f t="shared" si="17"/>
        <v>0</v>
      </c>
      <c r="S179" s="143">
        <v>0</v>
      </c>
      <c r="T179" s="144">
        <f t="shared" si="18"/>
        <v>0</v>
      </c>
      <c r="AR179" s="145" t="s">
        <v>244</v>
      </c>
      <c r="AT179" s="145" t="s">
        <v>237</v>
      </c>
      <c r="AU179" s="145" t="s">
        <v>218</v>
      </c>
      <c r="AY179" s="15" t="s">
        <v>239</v>
      </c>
      <c r="BE179" s="110">
        <f t="shared" si="19"/>
        <v>0</v>
      </c>
      <c r="BF179" s="110">
        <f t="shared" si="20"/>
        <v>0</v>
      </c>
      <c r="BG179" s="110">
        <f t="shared" si="21"/>
        <v>0</v>
      </c>
      <c r="BH179" s="110">
        <f t="shared" si="22"/>
        <v>0</v>
      </c>
      <c r="BI179" s="110">
        <f t="shared" si="23"/>
        <v>0</v>
      </c>
      <c r="BJ179" s="15" t="s">
        <v>218</v>
      </c>
      <c r="BK179" s="110">
        <f t="shared" si="24"/>
        <v>0</v>
      </c>
      <c r="BL179" s="15" t="s">
        <v>244</v>
      </c>
      <c r="BM179" s="145" t="s">
        <v>423</v>
      </c>
    </row>
    <row r="180" spans="2:65" s="1" customFormat="1" ht="16.5" customHeight="1">
      <c r="B180" s="26"/>
      <c r="C180" s="133" t="s">
        <v>424</v>
      </c>
      <c r="D180" s="133" t="s">
        <v>237</v>
      </c>
      <c r="E180" s="134" t="s">
        <v>425</v>
      </c>
      <c r="F180" s="135" t="s">
        <v>426</v>
      </c>
      <c r="G180" s="136" t="s">
        <v>243</v>
      </c>
      <c r="H180" s="137">
        <v>1</v>
      </c>
      <c r="I180" s="312"/>
      <c r="J180" s="138">
        <f t="shared" si="15"/>
        <v>0</v>
      </c>
      <c r="K180" s="139"/>
      <c r="L180" s="140"/>
      <c r="M180" s="141" t="s">
        <v>103</v>
      </c>
      <c r="N180" s="142" t="s">
        <v>134</v>
      </c>
      <c r="P180" s="143">
        <f t="shared" si="16"/>
        <v>0</v>
      </c>
      <c r="Q180" s="143">
        <v>0</v>
      </c>
      <c r="R180" s="143">
        <f t="shared" si="17"/>
        <v>0</v>
      </c>
      <c r="S180" s="143">
        <v>0</v>
      </c>
      <c r="T180" s="144">
        <f t="shared" si="18"/>
        <v>0</v>
      </c>
      <c r="AR180" s="145" t="s">
        <v>244</v>
      </c>
      <c r="AT180" s="145" t="s">
        <v>237</v>
      </c>
      <c r="AU180" s="145" t="s">
        <v>218</v>
      </c>
      <c r="AY180" s="15" t="s">
        <v>239</v>
      </c>
      <c r="BE180" s="110">
        <f t="shared" si="19"/>
        <v>0</v>
      </c>
      <c r="BF180" s="110">
        <f t="shared" si="20"/>
        <v>0</v>
      </c>
      <c r="BG180" s="110">
        <f t="shared" si="21"/>
        <v>0</v>
      </c>
      <c r="BH180" s="110">
        <f t="shared" si="22"/>
        <v>0</v>
      </c>
      <c r="BI180" s="110">
        <f t="shared" si="23"/>
        <v>0</v>
      </c>
      <c r="BJ180" s="15" t="s">
        <v>218</v>
      </c>
      <c r="BK180" s="110">
        <f t="shared" si="24"/>
        <v>0</v>
      </c>
      <c r="BL180" s="15" t="s">
        <v>244</v>
      </c>
      <c r="BM180" s="145" t="s">
        <v>427</v>
      </c>
    </row>
    <row r="181" spans="2:65" s="1" customFormat="1" ht="16.5" customHeight="1">
      <c r="B181" s="26"/>
      <c r="C181" s="133" t="s">
        <v>428</v>
      </c>
      <c r="D181" s="133" t="s">
        <v>237</v>
      </c>
      <c r="E181" s="134" t="s">
        <v>429</v>
      </c>
      <c r="F181" s="135" t="s">
        <v>430</v>
      </c>
      <c r="G181" s="136" t="s">
        <v>243</v>
      </c>
      <c r="H181" s="137">
        <v>1</v>
      </c>
      <c r="I181" s="312"/>
      <c r="J181" s="138">
        <f t="shared" si="15"/>
        <v>0</v>
      </c>
      <c r="K181" s="139"/>
      <c r="L181" s="140"/>
      <c r="M181" s="141" t="s">
        <v>103</v>
      </c>
      <c r="N181" s="142" t="s">
        <v>134</v>
      </c>
      <c r="P181" s="143">
        <f t="shared" si="16"/>
        <v>0</v>
      </c>
      <c r="Q181" s="143">
        <v>0</v>
      </c>
      <c r="R181" s="143">
        <f t="shared" si="17"/>
        <v>0</v>
      </c>
      <c r="S181" s="143">
        <v>0</v>
      </c>
      <c r="T181" s="144">
        <f t="shared" si="18"/>
        <v>0</v>
      </c>
      <c r="AR181" s="145" t="s">
        <v>244</v>
      </c>
      <c r="AT181" s="145" t="s">
        <v>237</v>
      </c>
      <c r="AU181" s="145" t="s">
        <v>218</v>
      </c>
      <c r="AY181" s="15" t="s">
        <v>239</v>
      </c>
      <c r="BE181" s="110">
        <f t="shared" si="19"/>
        <v>0</v>
      </c>
      <c r="BF181" s="110">
        <f t="shared" si="20"/>
        <v>0</v>
      </c>
      <c r="BG181" s="110">
        <f t="shared" si="21"/>
        <v>0</v>
      </c>
      <c r="BH181" s="110">
        <f t="shared" si="22"/>
        <v>0</v>
      </c>
      <c r="BI181" s="110">
        <f t="shared" si="23"/>
        <v>0</v>
      </c>
      <c r="BJ181" s="15" t="s">
        <v>218</v>
      </c>
      <c r="BK181" s="110">
        <f t="shared" si="24"/>
        <v>0</v>
      </c>
      <c r="BL181" s="15" t="s">
        <v>244</v>
      </c>
      <c r="BM181" s="145" t="s">
        <v>431</v>
      </c>
    </row>
    <row r="182" spans="2:65" s="1" customFormat="1" ht="16.5" customHeight="1">
      <c r="B182" s="26"/>
      <c r="C182" s="133" t="s">
        <v>432</v>
      </c>
      <c r="D182" s="133" t="s">
        <v>237</v>
      </c>
      <c r="E182" s="134" t="s">
        <v>433</v>
      </c>
      <c r="F182" s="135" t="s">
        <v>434</v>
      </c>
      <c r="G182" s="136" t="s">
        <v>243</v>
      </c>
      <c r="H182" s="137">
        <v>3</v>
      </c>
      <c r="I182" s="312"/>
      <c r="J182" s="138">
        <f t="shared" si="15"/>
        <v>0</v>
      </c>
      <c r="K182" s="139"/>
      <c r="L182" s="140"/>
      <c r="M182" s="141" t="s">
        <v>103</v>
      </c>
      <c r="N182" s="142" t="s">
        <v>134</v>
      </c>
      <c r="P182" s="143">
        <f t="shared" si="16"/>
        <v>0</v>
      </c>
      <c r="Q182" s="143">
        <v>0</v>
      </c>
      <c r="R182" s="143">
        <f t="shared" si="17"/>
        <v>0</v>
      </c>
      <c r="S182" s="143">
        <v>0</v>
      </c>
      <c r="T182" s="144">
        <f t="shared" si="18"/>
        <v>0</v>
      </c>
      <c r="AR182" s="145" t="s">
        <v>244</v>
      </c>
      <c r="AT182" s="145" t="s">
        <v>237</v>
      </c>
      <c r="AU182" s="145" t="s">
        <v>218</v>
      </c>
      <c r="AY182" s="15" t="s">
        <v>239</v>
      </c>
      <c r="BE182" s="110">
        <f t="shared" si="19"/>
        <v>0</v>
      </c>
      <c r="BF182" s="110">
        <f t="shared" si="20"/>
        <v>0</v>
      </c>
      <c r="BG182" s="110">
        <f t="shared" si="21"/>
        <v>0</v>
      </c>
      <c r="BH182" s="110">
        <f t="shared" si="22"/>
        <v>0</v>
      </c>
      <c r="BI182" s="110">
        <f t="shared" si="23"/>
        <v>0</v>
      </c>
      <c r="BJ182" s="15" t="s">
        <v>218</v>
      </c>
      <c r="BK182" s="110">
        <f t="shared" si="24"/>
        <v>0</v>
      </c>
      <c r="BL182" s="15" t="s">
        <v>244</v>
      </c>
      <c r="BM182" s="145" t="s">
        <v>435</v>
      </c>
    </row>
    <row r="183" spans="2:65" s="1" customFormat="1" ht="38.1" customHeight="1">
      <c r="B183" s="26"/>
      <c r="C183" s="133" t="s">
        <v>436</v>
      </c>
      <c r="D183" s="133" t="s">
        <v>237</v>
      </c>
      <c r="E183" s="134" t="s">
        <v>437</v>
      </c>
      <c r="F183" s="135" t="s">
        <v>438</v>
      </c>
      <c r="G183" s="136" t="s">
        <v>243</v>
      </c>
      <c r="H183" s="137">
        <v>1</v>
      </c>
      <c r="I183" s="312"/>
      <c r="J183" s="138">
        <f t="shared" si="15"/>
        <v>0</v>
      </c>
      <c r="K183" s="139"/>
      <c r="L183" s="140"/>
      <c r="M183" s="141" t="s">
        <v>103</v>
      </c>
      <c r="N183" s="142" t="s">
        <v>134</v>
      </c>
      <c r="P183" s="143">
        <f t="shared" si="16"/>
        <v>0</v>
      </c>
      <c r="Q183" s="143">
        <v>0</v>
      </c>
      <c r="R183" s="143">
        <f t="shared" si="17"/>
        <v>0</v>
      </c>
      <c r="S183" s="143">
        <v>0</v>
      </c>
      <c r="T183" s="144">
        <f t="shared" si="18"/>
        <v>0</v>
      </c>
      <c r="AR183" s="145" t="s">
        <v>244</v>
      </c>
      <c r="AT183" s="145" t="s">
        <v>237</v>
      </c>
      <c r="AU183" s="145" t="s">
        <v>218</v>
      </c>
      <c r="AY183" s="15" t="s">
        <v>239</v>
      </c>
      <c r="BE183" s="110">
        <f t="shared" si="19"/>
        <v>0</v>
      </c>
      <c r="BF183" s="110">
        <f t="shared" si="20"/>
        <v>0</v>
      </c>
      <c r="BG183" s="110">
        <f t="shared" si="21"/>
        <v>0</v>
      </c>
      <c r="BH183" s="110">
        <f t="shared" si="22"/>
        <v>0</v>
      </c>
      <c r="BI183" s="110">
        <f t="shared" si="23"/>
        <v>0</v>
      </c>
      <c r="BJ183" s="15" t="s">
        <v>218</v>
      </c>
      <c r="BK183" s="110">
        <f t="shared" si="24"/>
        <v>0</v>
      </c>
      <c r="BL183" s="15" t="s">
        <v>244</v>
      </c>
      <c r="BM183" s="145" t="s">
        <v>439</v>
      </c>
    </row>
    <row r="184" spans="2:65" s="1" customFormat="1" ht="16.5" customHeight="1">
      <c r="B184" s="26"/>
      <c r="C184" s="133" t="s">
        <v>440</v>
      </c>
      <c r="D184" s="133" t="s">
        <v>237</v>
      </c>
      <c r="E184" s="134" t="s">
        <v>441</v>
      </c>
      <c r="F184" s="135" t="s">
        <v>442</v>
      </c>
      <c r="G184" s="136" t="s">
        <v>243</v>
      </c>
      <c r="H184" s="137">
        <v>1</v>
      </c>
      <c r="I184" s="312"/>
      <c r="J184" s="138">
        <f t="shared" si="15"/>
        <v>0</v>
      </c>
      <c r="K184" s="139"/>
      <c r="L184" s="140"/>
      <c r="M184" s="141" t="s">
        <v>103</v>
      </c>
      <c r="N184" s="142" t="s">
        <v>134</v>
      </c>
      <c r="P184" s="143">
        <f t="shared" si="16"/>
        <v>0</v>
      </c>
      <c r="Q184" s="143">
        <v>0</v>
      </c>
      <c r="R184" s="143">
        <f t="shared" si="17"/>
        <v>0</v>
      </c>
      <c r="S184" s="143">
        <v>0</v>
      </c>
      <c r="T184" s="144">
        <f t="shared" si="18"/>
        <v>0</v>
      </c>
      <c r="AR184" s="145" t="s">
        <v>244</v>
      </c>
      <c r="AT184" s="145" t="s">
        <v>237</v>
      </c>
      <c r="AU184" s="145" t="s">
        <v>218</v>
      </c>
      <c r="AY184" s="15" t="s">
        <v>239</v>
      </c>
      <c r="BE184" s="110">
        <f t="shared" si="19"/>
        <v>0</v>
      </c>
      <c r="BF184" s="110">
        <f t="shared" si="20"/>
        <v>0</v>
      </c>
      <c r="BG184" s="110">
        <f t="shared" si="21"/>
        <v>0</v>
      </c>
      <c r="BH184" s="110">
        <f t="shared" si="22"/>
        <v>0</v>
      </c>
      <c r="BI184" s="110">
        <f t="shared" si="23"/>
        <v>0</v>
      </c>
      <c r="BJ184" s="15" t="s">
        <v>218</v>
      </c>
      <c r="BK184" s="110">
        <f t="shared" si="24"/>
        <v>0</v>
      </c>
      <c r="BL184" s="15" t="s">
        <v>244</v>
      </c>
      <c r="BM184" s="145" t="s">
        <v>443</v>
      </c>
    </row>
    <row r="185" spans="2:65" s="1" customFormat="1" ht="16.5" customHeight="1">
      <c r="B185" s="26"/>
      <c r="C185" s="133" t="s">
        <v>444</v>
      </c>
      <c r="D185" s="133" t="s">
        <v>237</v>
      </c>
      <c r="E185" s="134" t="s">
        <v>445</v>
      </c>
      <c r="F185" s="135" t="s">
        <v>446</v>
      </c>
      <c r="G185" s="136" t="s">
        <v>243</v>
      </c>
      <c r="H185" s="137">
        <v>1</v>
      </c>
      <c r="I185" s="312"/>
      <c r="J185" s="138">
        <f t="shared" si="15"/>
        <v>0</v>
      </c>
      <c r="K185" s="139"/>
      <c r="L185" s="140"/>
      <c r="M185" s="141" t="s">
        <v>103</v>
      </c>
      <c r="N185" s="142" t="s">
        <v>134</v>
      </c>
      <c r="P185" s="143">
        <f t="shared" si="16"/>
        <v>0</v>
      </c>
      <c r="Q185" s="143">
        <v>0</v>
      </c>
      <c r="R185" s="143">
        <f t="shared" si="17"/>
        <v>0</v>
      </c>
      <c r="S185" s="143">
        <v>0</v>
      </c>
      <c r="T185" s="144">
        <f t="shared" si="18"/>
        <v>0</v>
      </c>
      <c r="AR185" s="145" t="s">
        <v>244</v>
      </c>
      <c r="AT185" s="145" t="s">
        <v>237</v>
      </c>
      <c r="AU185" s="145" t="s">
        <v>218</v>
      </c>
      <c r="AY185" s="15" t="s">
        <v>239</v>
      </c>
      <c r="BE185" s="110">
        <f t="shared" si="19"/>
        <v>0</v>
      </c>
      <c r="BF185" s="110">
        <f t="shared" si="20"/>
        <v>0</v>
      </c>
      <c r="BG185" s="110">
        <f t="shared" si="21"/>
        <v>0</v>
      </c>
      <c r="BH185" s="110">
        <f t="shared" si="22"/>
        <v>0</v>
      </c>
      <c r="BI185" s="110">
        <f t="shared" si="23"/>
        <v>0</v>
      </c>
      <c r="BJ185" s="15" t="s">
        <v>218</v>
      </c>
      <c r="BK185" s="110">
        <f t="shared" si="24"/>
        <v>0</v>
      </c>
      <c r="BL185" s="15" t="s">
        <v>244</v>
      </c>
      <c r="BM185" s="145" t="s">
        <v>447</v>
      </c>
    </row>
    <row r="186" spans="2:65" s="1" customFormat="1" ht="16.5" customHeight="1">
      <c r="B186" s="26"/>
      <c r="C186" s="133" t="s">
        <v>448</v>
      </c>
      <c r="D186" s="133" t="s">
        <v>237</v>
      </c>
      <c r="E186" s="134" t="s">
        <v>449</v>
      </c>
      <c r="F186" s="135" t="s">
        <v>450</v>
      </c>
      <c r="G186" s="136" t="s">
        <v>243</v>
      </c>
      <c r="H186" s="137">
        <v>1</v>
      </c>
      <c r="I186" s="312"/>
      <c r="J186" s="138">
        <f t="shared" si="15"/>
        <v>0</v>
      </c>
      <c r="K186" s="139"/>
      <c r="L186" s="140"/>
      <c r="M186" s="141" t="s">
        <v>103</v>
      </c>
      <c r="N186" s="142" t="s">
        <v>134</v>
      </c>
      <c r="P186" s="143">
        <f t="shared" si="16"/>
        <v>0</v>
      </c>
      <c r="Q186" s="143">
        <v>0</v>
      </c>
      <c r="R186" s="143">
        <f t="shared" si="17"/>
        <v>0</v>
      </c>
      <c r="S186" s="143">
        <v>0</v>
      </c>
      <c r="T186" s="144">
        <f t="shared" si="18"/>
        <v>0</v>
      </c>
      <c r="AR186" s="145" t="s">
        <v>244</v>
      </c>
      <c r="AT186" s="145" t="s">
        <v>237</v>
      </c>
      <c r="AU186" s="145" t="s">
        <v>218</v>
      </c>
      <c r="AY186" s="15" t="s">
        <v>239</v>
      </c>
      <c r="BE186" s="110">
        <f t="shared" si="19"/>
        <v>0</v>
      </c>
      <c r="BF186" s="110">
        <f t="shared" si="20"/>
        <v>0</v>
      </c>
      <c r="BG186" s="110">
        <f t="shared" si="21"/>
        <v>0</v>
      </c>
      <c r="BH186" s="110">
        <f t="shared" si="22"/>
        <v>0</v>
      </c>
      <c r="BI186" s="110">
        <f t="shared" si="23"/>
        <v>0</v>
      </c>
      <c r="BJ186" s="15" t="s">
        <v>218</v>
      </c>
      <c r="BK186" s="110">
        <f t="shared" si="24"/>
        <v>0</v>
      </c>
      <c r="BL186" s="15" t="s">
        <v>244</v>
      </c>
      <c r="BM186" s="145" t="s">
        <v>451</v>
      </c>
    </row>
    <row r="187" spans="2:65" s="1" customFormat="1" ht="16.5" customHeight="1">
      <c r="B187" s="26"/>
      <c r="C187" s="133" t="s">
        <v>452</v>
      </c>
      <c r="D187" s="133" t="s">
        <v>237</v>
      </c>
      <c r="E187" s="134" t="s">
        <v>453</v>
      </c>
      <c r="F187" s="135" t="s">
        <v>454</v>
      </c>
      <c r="G187" s="136" t="s">
        <v>243</v>
      </c>
      <c r="H187" s="137">
        <v>1</v>
      </c>
      <c r="I187" s="312"/>
      <c r="J187" s="138">
        <f t="shared" si="15"/>
        <v>0</v>
      </c>
      <c r="K187" s="139"/>
      <c r="L187" s="140"/>
      <c r="M187" s="141" t="s">
        <v>103</v>
      </c>
      <c r="N187" s="142" t="s">
        <v>134</v>
      </c>
      <c r="P187" s="143">
        <f t="shared" si="16"/>
        <v>0</v>
      </c>
      <c r="Q187" s="143">
        <v>0</v>
      </c>
      <c r="R187" s="143">
        <f t="shared" si="17"/>
        <v>0</v>
      </c>
      <c r="S187" s="143">
        <v>0</v>
      </c>
      <c r="T187" s="144">
        <f t="shared" si="18"/>
        <v>0</v>
      </c>
      <c r="AR187" s="145" t="s">
        <v>244</v>
      </c>
      <c r="AT187" s="145" t="s">
        <v>237</v>
      </c>
      <c r="AU187" s="145" t="s">
        <v>218</v>
      </c>
      <c r="AY187" s="15" t="s">
        <v>239</v>
      </c>
      <c r="BE187" s="110">
        <f t="shared" si="19"/>
        <v>0</v>
      </c>
      <c r="BF187" s="110">
        <f t="shared" si="20"/>
        <v>0</v>
      </c>
      <c r="BG187" s="110">
        <f t="shared" si="21"/>
        <v>0</v>
      </c>
      <c r="BH187" s="110">
        <f t="shared" si="22"/>
        <v>0</v>
      </c>
      <c r="BI187" s="110">
        <f t="shared" si="23"/>
        <v>0</v>
      </c>
      <c r="BJ187" s="15" t="s">
        <v>218</v>
      </c>
      <c r="BK187" s="110">
        <f t="shared" si="24"/>
        <v>0</v>
      </c>
      <c r="BL187" s="15" t="s">
        <v>244</v>
      </c>
      <c r="BM187" s="145" t="s">
        <v>455</v>
      </c>
    </row>
    <row r="188" spans="2:65" s="1" customFormat="1" ht="16.5" customHeight="1">
      <c r="B188" s="26"/>
      <c r="C188" s="133" t="s">
        <v>456</v>
      </c>
      <c r="D188" s="133" t="s">
        <v>237</v>
      </c>
      <c r="E188" s="134" t="s">
        <v>457</v>
      </c>
      <c r="F188" s="135" t="s">
        <v>458</v>
      </c>
      <c r="G188" s="136" t="s">
        <v>243</v>
      </c>
      <c r="H188" s="137">
        <v>1</v>
      </c>
      <c r="I188" s="312"/>
      <c r="J188" s="138">
        <f t="shared" si="15"/>
        <v>0</v>
      </c>
      <c r="K188" s="139"/>
      <c r="L188" s="140"/>
      <c r="M188" s="141" t="s">
        <v>103</v>
      </c>
      <c r="N188" s="142" t="s">
        <v>134</v>
      </c>
      <c r="P188" s="143">
        <f t="shared" si="16"/>
        <v>0</v>
      </c>
      <c r="Q188" s="143">
        <v>0</v>
      </c>
      <c r="R188" s="143">
        <f t="shared" si="17"/>
        <v>0</v>
      </c>
      <c r="S188" s="143">
        <v>0</v>
      </c>
      <c r="T188" s="144">
        <f t="shared" si="18"/>
        <v>0</v>
      </c>
      <c r="AR188" s="145" t="s">
        <v>244</v>
      </c>
      <c r="AT188" s="145" t="s">
        <v>237</v>
      </c>
      <c r="AU188" s="145" t="s">
        <v>218</v>
      </c>
      <c r="AY188" s="15" t="s">
        <v>239</v>
      </c>
      <c r="BE188" s="110">
        <f t="shared" si="19"/>
        <v>0</v>
      </c>
      <c r="BF188" s="110">
        <f t="shared" si="20"/>
        <v>0</v>
      </c>
      <c r="BG188" s="110">
        <f t="shared" si="21"/>
        <v>0</v>
      </c>
      <c r="BH188" s="110">
        <f t="shared" si="22"/>
        <v>0</v>
      </c>
      <c r="BI188" s="110">
        <f t="shared" si="23"/>
        <v>0</v>
      </c>
      <c r="BJ188" s="15" t="s">
        <v>218</v>
      </c>
      <c r="BK188" s="110">
        <f t="shared" si="24"/>
        <v>0</v>
      </c>
      <c r="BL188" s="15" t="s">
        <v>244</v>
      </c>
      <c r="BM188" s="145" t="s">
        <v>459</v>
      </c>
    </row>
    <row r="189" spans="2:65" s="1" customFormat="1" ht="16.5" customHeight="1">
      <c r="B189" s="26"/>
      <c r="C189" s="133" t="s">
        <v>460</v>
      </c>
      <c r="D189" s="133" t="s">
        <v>237</v>
      </c>
      <c r="E189" s="134" t="s">
        <v>461</v>
      </c>
      <c r="F189" s="135" t="s">
        <v>462</v>
      </c>
      <c r="G189" s="136" t="s">
        <v>243</v>
      </c>
      <c r="H189" s="137">
        <v>1</v>
      </c>
      <c r="I189" s="312"/>
      <c r="J189" s="138">
        <f t="shared" si="15"/>
        <v>0</v>
      </c>
      <c r="K189" s="139"/>
      <c r="L189" s="140"/>
      <c r="M189" s="141" t="s">
        <v>103</v>
      </c>
      <c r="N189" s="142" t="s">
        <v>134</v>
      </c>
      <c r="P189" s="143">
        <f t="shared" si="16"/>
        <v>0</v>
      </c>
      <c r="Q189" s="143">
        <v>0</v>
      </c>
      <c r="R189" s="143">
        <f t="shared" si="17"/>
        <v>0</v>
      </c>
      <c r="S189" s="143">
        <v>0</v>
      </c>
      <c r="T189" s="144">
        <f t="shared" si="18"/>
        <v>0</v>
      </c>
      <c r="AR189" s="145" t="s">
        <v>244</v>
      </c>
      <c r="AT189" s="145" t="s">
        <v>237</v>
      </c>
      <c r="AU189" s="145" t="s">
        <v>218</v>
      </c>
      <c r="AY189" s="15" t="s">
        <v>239</v>
      </c>
      <c r="BE189" s="110">
        <f t="shared" si="19"/>
        <v>0</v>
      </c>
      <c r="BF189" s="110">
        <f t="shared" si="20"/>
        <v>0</v>
      </c>
      <c r="BG189" s="110">
        <f t="shared" si="21"/>
        <v>0</v>
      </c>
      <c r="BH189" s="110">
        <f t="shared" si="22"/>
        <v>0</v>
      </c>
      <c r="BI189" s="110">
        <f t="shared" si="23"/>
        <v>0</v>
      </c>
      <c r="BJ189" s="15" t="s">
        <v>218</v>
      </c>
      <c r="BK189" s="110">
        <f t="shared" si="24"/>
        <v>0</v>
      </c>
      <c r="BL189" s="15" t="s">
        <v>244</v>
      </c>
      <c r="BM189" s="145" t="s">
        <v>463</v>
      </c>
    </row>
    <row r="190" spans="2:65" s="1" customFormat="1" ht="38.1" customHeight="1">
      <c r="B190" s="26"/>
      <c r="C190" s="133" t="s">
        <v>464</v>
      </c>
      <c r="D190" s="133" t="s">
        <v>237</v>
      </c>
      <c r="E190" s="134" t="s">
        <v>465</v>
      </c>
      <c r="F190" s="135" t="s">
        <v>466</v>
      </c>
      <c r="G190" s="136" t="s">
        <v>243</v>
      </c>
      <c r="H190" s="137">
        <v>1</v>
      </c>
      <c r="I190" s="312"/>
      <c r="J190" s="138">
        <f t="shared" si="15"/>
        <v>0</v>
      </c>
      <c r="K190" s="139"/>
      <c r="L190" s="140"/>
      <c r="M190" s="141" t="s">
        <v>103</v>
      </c>
      <c r="N190" s="142" t="s">
        <v>134</v>
      </c>
      <c r="P190" s="143">
        <f t="shared" si="16"/>
        <v>0</v>
      </c>
      <c r="Q190" s="143">
        <v>0</v>
      </c>
      <c r="R190" s="143">
        <f t="shared" si="17"/>
        <v>0</v>
      </c>
      <c r="S190" s="143">
        <v>0</v>
      </c>
      <c r="T190" s="144">
        <f t="shared" si="18"/>
        <v>0</v>
      </c>
      <c r="AR190" s="145" t="s">
        <v>244</v>
      </c>
      <c r="AT190" s="145" t="s">
        <v>237</v>
      </c>
      <c r="AU190" s="145" t="s">
        <v>218</v>
      </c>
      <c r="AY190" s="15" t="s">
        <v>239</v>
      </c>
      <c r="BE190" s="110">
        <f t="shared" si="19"/>
        <v>0</v>
      </c>
      <c r="BF190" s="110">
        <f t="shared" si="20"/>
        <v>0</v>
      </c>
      <c r="BG190" s="110">
        <f t="shared" si="21"/>
        <v>0</v>
      </c>
      <c r="BH190" s="110">
        <f t="shared" si="22"/>
        <v>0</v>
      </c>
      <c r="BI190" s="110">
        <f t="shared" si="23"/>
        <v>0</v>
      </c>
      <c r="BJ190" s="15" t="s">
        <v>218</v>
      </c>
      <c r="BK190" s="110">
        <f t="shared" si="24"/>
        <v>0</v>
      </c>
      <c r="BL190" s="15" t="s">
        <v>244</v>
      </c>
      <c r="BM190" s="145" t="s">
        <v>467</v>
      </c>
    </row>
    <row r="191" spans="2:65" s="11" customFormat="1" ht="23.1" customHeight="1">
      <c r="B191" s="122"/>
      <c r="D191" s="123" t="s">
        <v>163</v>
      </c>
      <c r="E191" s="131" t="s">
        <v>468</v>
      </c>
      <c r="F191" s="131" t="s">
        <v>469</v>
      </c>
      <c r="J191" s="132">
        <f>BK191</f>
        <v>0</v>
      </c>
      <c r="L191" s="122"/>
      <c r="M191" s="126"/>
      <c r="P191" s="127">
        <f>SUM(P192:P240)</f>
        <v>0</v>
      </c>
      <c r="R191" s="127">
        <f>SUM(R192:R240)</f>
        <v>0</v>
      </c>
      <c r="T191" s="128">
        <f>SUM(T192:T240)</f>
        <v>0</v>
      </c>
      <c r="AR191" s="123" t="s">
        <v>249</v>
      </c>
      <c r="AT191" s="129" t="s">
        <v>163</v>
      </c>
      <c r="AU191" s="129" t="s">
        <v>103</v>
      </c>
      <c r="AY191" s="123" t="s">
        <v>239</v>
      </c>
      <c r="BK191" s="130">
        <f>SUM(BK192:BK240)</f>
        <v>0</v>
      </c>
    </row>
    <row r="192" spans="2:65" s="1" customFormat="1" ht="38.1" customHeight="1">
      <c r="B192" s="26"/>
      <c r="C192" s="146" t="s">
        <v>470</v>
      </c>
      <c r="D192" s="146" t="s">
        <v>471</v>
      </c>
      <c r="E192" s="147" t="s">
        <v>472</v>
      </c>
      <c r="F192" s="148" t="s">
        <v>473</v>
      </c>
      <c r="G192" s="149" t="s">
        <v>243</v>
      </c>
      <c r="H192" s="150">
        <v>12</v>
      </c>
      <c r="I192" s="313"/>
      <c r="J192" s="151">
        <f t="shared" ref="J192:J223" si="25">ROUND(I192*H192,2)</f>
        <v>0</v>
      </c>
      <c r="K192" s="152"/>
      <c r="L192" s="26"/>
      <c r="M192" s="153" t="s">
        <v>103</v>
      </c>
      <c r="N192" s="106" t="s">
        <v>134</v>
      </c>
      <c r="P192" s="143">
        <f t="shared" ref="P192:P223" si="26">O192*H192</f>
        <v>0</v>
      </c>
      <c r="Q192" s="143">
        <v>0</v>
      </c>
      <c r="R192" s="143">
        <f t="shared" ref="R192:R223" si="27">Q192*H192</f>
        <v>0</v>
      </c>
      <c r="S192" s="143">
        <v>0</v>
      </c>
      <c r="T192" s="144">
        <f t="shared" ref="T192:T223" si="28">S192*H192</f>
        <v>0</v>
      </c>
      <c r="AR192" s="145" t="s">
        <v>474</v>
      </c>
      <c r="AT192" s="145" t="s">
        <v>471</v>
      </c>
      <c r="AU192" s="145" t="s">
        <v>218</v>
      </c>
      <c r="AY192" s="15" t="s">
        <v>239</v>
      </c>
      <c r="BE192" s="110">
        <f t="shared" ref="BE192:BE223" si="29">IF(N192="základná",J192,0)</f>
        <v>0</v>
      </c>
      <c r="BF192" s="110">
        <f t="shared" ref="BF192:BF223" si="30">IF(N192="znížená",J192,0)</f>
        <v>0</v>
      </c>
      <c r="BG192" s="110">
        <f t="shared" ref="BG192:BG223" si="31">IF(N192="zákl. prenesená",J192,0)</f>
        <v>0</v>
      </c>
      <c r="BH192" s="110">
        <f t="shared" ref="BH192:BH223" si="32">IF(N192="zníž. prenesená",J192,0)</f>
        <v>0</v>
      </c>
      <c r="BI192" s="110">
        <f t="shared" ref="BI192:BI223" si="33">IF(N192="nulová",J192,0)</f>
        <v>0</v>
      </c>
      <c r="BJ192" s="15" t="s">
        <v>218</v>
      </c>
      <c r="BK192" s="110">
        <f t="shared" ref="BK192:BK223" si="34">ROUND(I192*H192,2)</f>
        <v>0</v>
      </c>
      <c r="BL192" s="15" t="s">
        <v>474</v>
      </c>
      <c r="BM192" s="145" t="s">
        <v>475</v>
      </c>
    </row>
    <row r="193" spans="2:65" s="1" customFormat="1" ht="33" customHeight="1">
      <c r="B193" s="26"/>
      <c r="C193" s="146" t="s">
        <v>476</v>
      </c>
      <c r="D193" s="146" t="s">
        <v>471</v>
      </c>
      <c r="E193" s="147" t="s">
        <v>477</v>
      </c>
      <c r="F193" s="148" t="s">
        <v>478</v>
      </c>
      <c r="G193" s="149" t="s">
        <v>243</v>
      </c>
      <c r="H193" s="150">
        <v>5</v>
      </c>
      <c r="I193" s="313"/>
      <c r="J193" s="151">
        <f t="shared" si="25"/>
        <v>0</v>
      </c>
      <c r="K193" s="152"/>
      <c r="L193" s="26"/>
      <c r="M193" s="153" t="s">
        <v>103</v>
      </c>
      <c r="N193" s="106" t="s">
        <v>134</v>
      </c>
      <c r="P193" s="143">
        <f t="shared" si="26"/>
        <v>0</v>
      </c>
      <c r="Q193" s="143">
        <v>0</v>
      </c>
      <c r="R193" s="143">
        <f t="shared" si="27"/>
        <v>0</v>
      </c>
      <c r="S193" s="143">
        <v>0</v>
      </c>
      <c r="T193" s="144">
        <f t="shared" si="28"/>
        <v>0</v>
      </c>
      <c r="AR193" s="145" t="s">
        <v>474</v>
      </c>
      <c r="AT193" s="145" t="s">
        <v>471</v>
      </c>
      <c r="AU193" s="145" t="s">
        <v>218</v>
      </c>
      <c r="AY193" s="15" t="s">
        <v>239</v>
      </c>
      <c r="BE193" s="110">
        <f t="shared" si="29"/>
        <v>0</v>
      </c>
      <c r="BF193" s="110">
        <f t="shared" si="30"/>
        <v>0</v>
      </c>
      <c r="BG193" s="110">
        <f t="shared" si="31"/>
        <v>0</v>
      </c>
      <c r="BH193" s="110">
        <f t="shared" si="32"/>
        <v>0</v>
      </c>
      <c r="BI193" s="110">
        <f t="shared" si="33"/>
        <v>0</v>
      </c>
      <c r="BJ193" s="15" t="s">
        <v>218</v>
      </c>
      <c r="BK193" s="110">
        <f t="shared" si="34"/>
        <v>0</v>
      </c>
      <c r="BL193" s="15" t="s">
        <v>474</v>
      </c>
      <c r="BM193" s="145" t="s">
        <v>479</v>
      </c>
    </row>
    <row r="194" spans="2:65" s="1" customFormat="1" ht="33" customHeight="1">
      <c r="B194" s="26"/>
      <c r="C194" s="146" t="s">
        <v>480</v>
      </c>
      <c r="D194" s="146" t="s">
        <v>471</v>
      </c>
      <c r="E194" s="147" t="s">
        <v>481</v>
      </c>
      <c r="F194" s="148" t="s">
        <v>482</v>
      </c>
      <c r="G194" s="149" t="s">
        <v>243</v>
      </c>
      <c r="H194" s="150">
        <v>6</v>
      </c>
      <c r="I194" s="313"/>
      <c r="J194" s="151">
        <f t="shared" si="25"/>
        <v>0</v>
      </c>
      <c r="K194" s="152"/>
      <c r="L194" s="26"/>
      <c r="M194" s="153" t="s">
        <v>103</v>
      </c>
      <c r="N194" s="106" t="s">
        <v>134</v>
      </c>
      <c r="P194" s="143">
        <f t="shared" si="26"/>
        <v>0</v>
      </c>
      <c r="Q194" s="143">
        <v>0</v>
      </c>
      <c r="R194" s="143">
        <f t="shared" si="27"/>
        <v>0</v>
      </c>
      <c r="S194" s="143">
        <v>0</v>
      </c>
      <c r="T194" s="144">
        <f t="shared" si="28"/>
        <v>0</v>
      </c>
      <c r="AR194" s="145" t="s">
        <v>474</v>
      </c>
      <c r="AT194" s="145" t="s">
        <v>471</v>
      </c>
      <c r="AU194" s="145" t="s">
        <v>218</v>
      </c>
      <c r="AY194" s="15" t="s">
        <v>239</v>
      </c>
      <c r="BE194" s="110">
        <f t="shared" si="29"/>
        <v>0</v>
      </c>
      <c r="BF194" s="110">
        <f t="shared" si="30"/>
        <v>0</v>
      </c>
      <c r="BG194" s="110">
        <f t="shared" si="31"/>
        <v>0</v>
      </c>
      <c r="BH194" s="110">
        <f t="shared" si="32"/>
        <v>0</v>
      </c>
      <c r="BI194" s="110">
        <f t="shared" si="33"/>
        <v>0</v>
      </c>
      <c r="BJ194" s="15" t="s">
        <v>218</v>
      </c>
      <c r="BK194" s="110">
        <f t="shared" si="34"/>
        <v>0</v>
      </c>
      <c r="BL194" s="15" t="s">
        <v>474</v>
      </c>
      <c r="BM194" s="145" t="s">
        <v>483</v>
      </c>
    </row>
    <row r="195" spans="2:65" s="1" customFormat="1" ht="33" customHeight="1">
      <c r="B195" s="26"/>
      <c r="C195" s="146" t="s">
        <v>484</v>
      </c>
      <c r="D195" s="146" t="s">
        <v>471</v>
      </c>
      <c r="E195" s="147" t="s">
        <v>485</v>
      </c>
      <c r="F195" s="148" t="s">
        <v>486</v>
      </c>
      <c r="G195" s="149" t="s">
        <v>243</v>
      </c>
      <c r="H195" s="150">
        <v>1</v>
      </c>
      <c r="I195" s="313"/>
      <c r="J195" s="151">
        <f t="shared" si="25"/>
        <v>0</v>
      </c>
      <c r="K195" s="152"/>
      <c r="L195" s="26"/>
      <c r="M195" s="153" t="s">
        <v>103</v>
      </c>
      <c r="N195" s="106" t="s">
        <v>134</v>
      </c>
      <c r="P195" s="143">
        <f t="shared" si="26"/>
        <v>0</v>
      </c>
      <c r="Q195" s="143">
        <v>0</v>
      </c>
      <c r="R195" s="143">
        <f t="shared" si="27"/>
        <v>0</v>
      </c>
      <c r="S195" s="143">
        <v>0</v>
      </c>
      <c r="T195" s="144">
        <f t="shared" si="28"/>
        <v>0</v>
      </c>
      <c r="AR195" s="145" t="s">
        <v>474</v>
      </c>
      <c r="AT195" s="145" t="s">
        <v>471</v>
      </c>
      <c r="AU195" s="145" t="s">
        <v>218</v>
      </c>
      <c r="AY195" s="15" t="s">
        <v>239</v>
      </c>
      <c r="BE195" s="110">
        <f t="shared" si="29"/>
        <v>0</v>
      </c>
      <c r="BF195" s="110">
        <f t="shared" si="30"/>
        <v>0</v>
      </c>
      <c r="BG195" s="110">
        <f t="shared" si="31"/>
        <v>0</v>
      </c>
      <c r="BH195" s="110">
        <f t="shared" si="32"/>
        <v>0</v>
      </c>
      <c r="BI195" s="110">
        <f t="shared" si="33"/>
        <v>0</v>
      </c>
      <c r="BJ195" s="15" t="s">
        <v>218</v>
      </c>
      <c r="BK195" s="110">
        <f t="shared" si="34"/>
        <v>0</v>
      </c>
      <c r="BL195" s="15" t="s">
        <v>474</v>
      </c>
      <c r="BM195" s="145" t="s">
        <v>487</v>
      </c>
    </row>
    <row r="196" spans="2:65" s="1" customFormat="1" ht="38.1" customHeight="1">
      <c r="B196" s="26"/>
      <c r="C196" s="146" t="s">
        <v>488</v>
      </c>
      <c r="D196" s="146" t="s">
        <v>471</v>
      </c>
      <c r="E196" s="147" t="s">
        <v>489</v>
      </c>
      <c r="F196" s="148" t="s">
        <v>490</v>
      </c>
      <c r="G196" s="149" t="s">
        <v>349</v>
      </c>
      <c r="H196" s="150">
        <v>1540</v>
      </c>
      <c r="I196" s="313"/>
      <c r="J196" s="151">
        <f t="shared" si="25"/>
        <v>0</v>
      </c>
      <c r="K196" s="152"/>
      <c r="L196" s="26"/>
      <c r="M196" s="153" t="s">
        <v>103</v>
      </c>
      <c r="N196" s="106" t="s">
        <v>134</v>
      </c>
      <c r="P196" s="143">
        <f t="shared" si="26"/>
        <v>0</v>
      </c>
      <c r="Q196" s="143">
        <v>0</v>
      </c>
      <c r="R196" s="143">
        <f t="shared" si="27"/>
        <v>0</v>
      </c>
      <c r="S196" s="143">
        <v>0</v>
      </c>
      <c r="T196" s="144">
        <f t="shared" si="28"/>
        <v>0</v>
      </c>
      <c r="AR196" s="145" t="s">
        <v>474</v>
      </c>
      <c r="AT196" s="145" t="s">
        <v>471</v>
      </c>
      <c r="AU196" s="145" t="s">
        <v>218</v>
      </c>
      <c r="AY196" s="15" t="s">
        <v>239</v>
      </c>
      <c r="BE196" s="110">
        <f t="shared" si="29"/>
        <v>0</v>
      </c>
      <c r="BF196" s="110">
        <f t="shared" si="30"/>
        <v>0</v>
      </c>
      <c r="BG196" s="110">
        <f t="shared" si="31"/>
        <v>0</v>
      </c>
      <c r="BH196" s="110">
        <f t="shared" si="32"/>
        <v>0</v>
      </c>
      <c r="BI196" s="110">
        <f t="shared" si="33"/>
        <v>0</v>
      </c>
      <c r="BJ196" s="15" t="s">
        <v>218</v>
      </c>
      <c r="BK196" s="110">
        <f t="shared" si="34"/>
        <v>0</v>
      </c>
      <c r="BL196" s="15" t="s">
        <v>474</v>
      </c>
      <c r="BM196" s="145" t="s">
        <v>491</v>
      </c>
    </row>
    <row r="197" spans="2:65" s="1" customFormat="1" ht="24.2" customHeight="1">
      <c r="B197" s="26"/>
      <c r="C197" s="146" t="s">
        <v>492</v>
      </c>
      <c r="D197" s="146" t="s">
        <v>471</v>
      </c>
      <c r="E197" s="147" t="s">
        <v>493</v>
      </c>
      <c r="F197" s="148" t="s">
        <v>494</v>
      </c>
      <c r="G197" s="149" t="s">
        <v>349</v>
      </c>
      <c r="H197" s="150">
        <v>3270</v>
      </c>
      <c r="I197" s="313"/>
      <c r="J197" s="151">
        <f t="shared" si="25"/>
        <v>0</v>
      </c>
      <c r="K197" s="152"/>
      <c r="L197" s="26"/>
      <c r="M197" s="153" t="s">
        <v>103</v>
      </c>
      <c r="N197" s="106" t="s">
        <v>134</v>
      </c>
      <c r="P197" s="143">
        <f t="shared" si="26"/>
        <v>0</v>
      </c>
      <c r="Q197" s="143">
        <v>0</v>
      </c>
      <c r="R197" s="143">
        <f t="shared" si="27"/>
        <v>0</v>
      </c>
      <c r="S197" s="143">
        <v>0</v>
      </c>
      <c r="T197" s="144">
        <f t="shared" si="28"/>
        <v>0</v>
      </c>
      <c r="AR197" s="145" t="s">
        <v>474</v>
      </c>
      <c r="AT197" s="145" t="s">
        <v>471</v>
      </c>
      <c r="AU197" s="145" t="s">
        <v>218</v>
      </c>
      <c r="AY197" s="15" t="s">
        <v>239</v>
      </c>
      <c r="BE197" s="110">
        <f t="shared" si="29"/>
        <v>0</v>
      </c>
      <c r="BF197" s="110">
        <f t="shared" si="30"/>
        <v>0</v>
      </c>
      <c r="BG197" s="110">
        <f t="shared" si="31"/>
        <v>0</v>
      </c>
      <c r="BH197" s="110">
        <f t="shared" si="32"/>
        <v>0</v>
      </c>
      <c r="BI197" s="110">
        <f t="shared" si="33"/>
        <v>0</v>
      </c>
      <c r="BJ197" s="15" t="s">
        <v>218</v>
      </c>
      <c r="BK197" s="110">
        <f t="shared" si="34"/>
        <v>0</v>
      </c>
      <c r="BL197" s="15" t="s">
        <v>474</v>
      </c>
      <c r="BM197" s="145" t="s">
        <v>495</v>
      </c>
    </row>
    <row r="198" spans="2:65" s="1" customFormat="1" ht="24.2" customHeight="1">
      <c r="B198" s="26"/>
      <c r="C198" s="146" t="s">
        <v>474</v>
      </c>
      <c r="D198" s="146" t="s">
        <v>471</v>
      </c>
      <c r="E198" s="147" t="s">
        <v>496</v>
      </c>
      <c r="F198" s="148" t="s">
        <v>497</v>
      </c>
      <c r="G198" s="149" t="s">
        <v>349</v>
      </c>
      <c r="H198" s="150">
        <v>50</v>
      </c>
      <c r="I198" s="313"/>
      <c r="J198" s="151">
        <f t="shared" si="25"/>
        <v>0</v>
      </c>
      <c r="K198" s="152"/>
      <c r="L198" s="26"/>
      <c r="M198" s="153" t="s">
        <v>103</v>
      </c>
      <c r="N198" s="106" t="s">
        <v>134</v>
      </c>
      <c r="P198" s="143">
        <f t="shared" si="26"/>
        <v>0</v>
      </c>
      <c r="Q198" s="143">
        <v>0</v>
      </c>
      <c r="R198" s="143">
        <f t="shared" si="27"/>
        <v>0</v>
      </c>
      <c r="S198" s="143">
        <v>0</v>
      </c>
      <c r="T198" s="144">
        <f t="shared" si="28"/>
        <v>0</v>
      </c>
      <c r="AR198" s="145" t="s">
        <v>474</v>
      </c>
      <c r="AT198" s="145" t="s">
        <v>471</v>
      </c>
      <c r="AU198" s="145" t="s">
        <v>218</v>
      </c>
      <c r="AY198" s="15" t="s">
        <v>239</v>
      </c>
      <c r="BE198" s="110">
        <f t="shared" si="29"/>
        <v>0</v>
      </c>
      <c r="BF198" s="110">
        <f t="shared" si="30"/>
        <v>0</v>
      </c>
      <c r="BG198" s="110">
        <f t="shared" si="31"/>
        <v>0</v>
      </c>
      <c r="BH198" s="110">
        <f t="shared" si="32"/>
        <v>0</v>
      </c>
      <c r="BI198" s="110">
        <f t="shared" si="33"/>
        <v>0</v>
      </c>
      <c r="BJ198" s="15" t="s">
        <v>218</v>
      </c>
      <c r="BK198" s="110">
        <f t="shared" si="34"/>
        <v>0</v>
      </c>
      <c r="BL198" s="15" t="s">
        <v>474</v>
      </c>
      <c r="BM198" s="145" t="s">
        <v>498</v>
      </c>
    </row>
    <row r="199" spans="2:65" s="1" customFormat="1" ht="24.2" customHeight="1">
      <c r="B199" s="26"/>
      <c r="C199" s="146" t="s">
        <v>499</v>
      </c>
      <c r="D199" s="146" t="s">
        <v>471</v>
      </c>
      <c r="E199" s="147" t="s">
        <v>500</v>
      </c>
      <c r="F199" s="148" t="s">
        <v>501</v>
      </c>
      <c r="G199" s="149" t="s">
        <v>349</v>
      </c>
      <c r="H199" s="150">
        <v>210</v>
      </c>
      <c r="I199" s="313"/>
      <c r="J199" s="151">
        <f t="shared" si="25"/>
        <v>0</v>
      </c>
      <c r="K199" s="152"/>
      <c r="L199" s="26"/>
      <c r="M199" s="153" t="s">
        <v>103</v>
      </c>
      <c r="N199" s="106" t="s">
        <v>134</v>
      </c>
      <c r="P199" s="143">
        <f t="shared" si="26"/>
        <v>0</v>
      </c>
      <c r="Q199" s="143">
        <v>0</v>
      </c>
      <c r="R199" s="143">
        <f t="shared" si="27"/>
        <v>0</v>
      </c>
      <c r="S199" s="143">
        <v>0</v>
      </c>
      <c r="T199" s="144">
        <f t="shared" si="28"/>
        <v>0</v>
      </c>
      <c r="AR199" s="145" t="s">
        <v>474</v>
      </c>
      <c r="AT199" s="145" t="s">
        <v>471</v>
      </c>
      <c r="AU199" s="145" t="s">
        <v>218</v>
      </c>
      <c r="AY199" s="15" t="s">
        <v>239</v>
      </c>
      <c r="BE199" s="110">
        <f t="shared" si="29"/>
        <v>0</v>
      </c>
      <c r="BF199" s="110">
        <f t="shared" si="30"/>
        <v>0</v>
      </c>
      <c r="BG199" s="110">
        <f t="shared" si="31"/>
        <v>0</v>
      </c>
      <c r="BH199" s="110">
        <f t="shared" si="32"/>
        <v>0</v>
      </c>
      <c r="BI199" s="110">
        <f t="shared" si="33"/>
        <v>0</v>
      </c>
      <c r="BJ199" s="15" t="s">
        <v>218</v>
      </c>
      <c r="BK199" s="110">
        <f t="shared" si="34"/>
        <v>0</v>
      </c>
      <c r="BL199" s="15" t="s">
        <v>474</v>
      </c>
      <c r="BM199" s="145" t="s">
        <v>502</v>
      </c>
    </row>
    <row r="200" spans="2:65" s="1" customFormat="1" ht="24.2" customHeight="1">
      <c r="B200" s="26"/>
      <c r="C200" s="146" t="s">
        <v>503</v>
      </c>
      <c r="D200" s="146" t="s">
        <v>471</v>
      </c>
      <c r="E200" s="147" t="s">
        <v>504</v>
      </c>
      <c r="F200" s="148" t="s">
        <v>505</v>
      </c>
      <c r="G200" s="149" t="s">
        <v>243</v>
      </c>
      <c r="H200" s="150">
        <v>14</v>
      </c>
      <c r="I200" s="313"/>
      <c r="J200" s="151">
        <f t="shared" si="25"/>
        <v>0</v>
      </c>
      <c r="K200" s="152"/>
      <c r="L200" s="26"/>
      <c r="M200" s="153" t="s">
        <v>103</v>
      </c>
      <c r="N200" s="106" t="s">
        <v>134</v>
      </c>
      <c r="P200" s="143">
        <f t="shared" si="26"/>
        <v>0</v>
      </c>
      <c r="Q200" s="143">
        <v>0</v>
      </c>
      <c r="R200" s="143">
        <f t="shared" si="27"/>
        <v>0</v>
      </c>
      <c r="S200" s="143">
        <v>0</v>
      </c>
      <c r="T200" s="144">
        <f t="shared" si="28"/>
        <v>0</v>
      </c>
      <c r="AR200" s="145" t="s">
        <v>474</v>
      </c>
      <c r="AT200" s="145" t="s">
        <v>471</v>
      </c>
      <c r="AU200" s="145" t="s">
        <v>218</v>
      </c>
      <c r="AY200" s="15" t="s">
        <v>239</v>
      </c>
      <c r="BE200" s="110">
        <f t="shared" si="29"/>
        <v>0</v>
      </c>
      <c r="BF200" s="110">
        <f t="shared" si="30"/>
        <v>0</v>
      </c>
      <c r="BG200" s="110">
        <f t="shared" si="31"/>
        <v>0</v>
      </c>
      <c r="BH200" s="110">
        <f t="shared" si="32"/>
        <v>0</v>
      </c>
      <c r="BI200" s="110">
        <f t="shared" si="33"/>
        <v>0</v>
      </c>
      <c r="BJ200" s="15" t="s">
        <v>218</v>
      </c>
      <c r="BK200" s="110">
        <f t="shared" si="34"/>
        <v>0</v>
      </c>
      <c r="BL200" s="15" t="s">
        <v>474</v>
      </c>
      <c r="BM200" s="145" t="s">
        <v>506</v>
      </c>
    </row>
    <row r="201" spans="2:65" s="1" customFormat="1" ht="33" customHeight="1">
      <c r="B201" s="26"/>
      <c r="C201" s="146" t="s">
        <v>507</v>
      </c>
      <c r="D201" s="146" t="s">
        <v>471</v>
      </c>
      <c r="E201" s="147" t="s">
        <v>508</v>
      </c>
      <c r="F201" s="148" t="s">
        <v>509</v>
      </c>
      <c r="G201" s="149" t="s">
        <v>243</v>
      </c>
      <c r="H201" s="150">
        <v>5</v>
      </c>
      <c r="I201" s="313"/>
      <c r="J201" s="151">
        <f t="shared" si="25"/>
        <v>0</v>
      </c>
      <c r="K201" s="152"/>
      <c r="L201" s="26"/>
      <c r="M201" s="153" t="s">
        <v>103</v>
      </c>
      <c r="N201" s="106" t="s">
        <v>134</v>
      </c>
      <c r="P201" s="143">
        <f t="shared" si="26"/>
        <v>0</v>
      </c>
      <c r="Q201" s="143">
        <v>0</v>
      </c>
      <c r="R201" s="143">
        <f t="shared" si="27"/>
        <v>0</v>
      </c>
      <c r="S201" s="143">
        <v>0</v>
      </c>
      <c r="T201" s="144">
        <f t="shared" si="28"/>
        <v>0</v>
      </c>
      <c r="AR201" s="145" t="s">
        <v>474</v>
      </c>
      <c r="AT201" s="145" t="s">
        <v>471</v>
      </c>
      <c r="AU201" s="145" t="s">
        <v>218</v>
      </c>
      <c r="AY201" s="15" t="s">
        <v>239</v>
      </c>
      <c r="BE201" s="110">
        <f t="shared" si="29"/>
        <v>0</v>
      </c>
      <c r="BF201" s="110">
        <f t="shared" si="30"/>
        <v>0</v>
      </c>
      <c r="BG201" s="110">
        <f t="shared" si="31"/>
        <v>0</v>
      </c>
      <c r="BH201" s="110">
        <f t="shared" si="32"/>
        <v>0</v>
      </c>
      <c r="BI201" s="110">
        <f t="shared" si="33"/>
        <v>0</v>
      </c>
      <c r="BJ201" s="15" t="s">
        <v>218</v>
      </c>
      <c r="BK201" s="110">
        <f t="shared" si="34"/>
        <v>0</v>
      </c>
      <c r="BL201" s="15" t="s">
        <v>474</v>
      </c>
      <c r="BM201" s="145" t="s">
        <v>510</v>
      </c>
    </row>
    <row r="202" spans="2:65" s="1" customFormat="1" ht="33" customHeight="1">
      <c r="B202" s="26"/>
      <c r="C202" s="146" t="s">
        <v>511</v>
      </c>
      <c r="D202" s="146" t="s">
        <v>471</v>
      </c>
      <c r="E202" s="147" t="s">
        <v>512</v>
      </c>
      <c r="F202" s="148" t="s">
        <v>513</v>
      </c>
      <c r="G202" s="149" t="s">
        <v>243</v>
      </c>
      <c r="H202" s="150">
        <v>1</v>
      </c>
      <c r="I202" s="313"/>
      <c r="J202" s="151">
        <f t="shared" si="25"/>
        <v>0</v>
      </c>
      <c r="K202" s="152"/>
      <c r="L202" s="26"/>
      <c r="M202" s="153" t="s">
        <v>103</v>
      </c>
      <c r="N202" s="106" t="s">
        <v>134</v>
      </c>
      <c r="P202" s="143">
        <f t="shared" si="26"/>
        <v>0</v>
      </c>
      <c r="Q202" s="143">
        <v>0</v>
      </c>
      <c r="R202" s="143">
        <f t="shared" si="27"/>
        <v>0</v>
      </c>
      <c r="S202" s="143">
        <v>0</v>
      </c>
      <c r="T202" s="144">
        <f t="shared" si="28"/>
        <v>0</v>
      </c>
      <c r="AR202" s="145" t="s">
        <v>474</v>
      </c>
      <c r="AT202" s="145" t="s">
        <v>471</v>
      </c>
      <c r="AU202" s="145" t="s">
        <v>218</v>
      </c>
      <c r="AY202" s="15" t="s">
        <v>239</v>
      </c>
      <c r="BE202" s="110">
        <f t="shared" si="29"/>
        <v>0</v>
      </c>
      <c r="BF202" s="110">
        <f t="shared" si="30"/>
        <v>0</v>
      </c>
      <c r="BG202" s="110">
        <f t="shared" si="31"/>
        <v>0</v>
      </c>
      <c r="BH202" s="110">
        <f t="shared" si="32"/>
        <v>0</v>
      </c>
      <c r="BI202" s="110">
        <f t="shared" si="33"/>
        <v>0</v>
      </c>
      <c r="BJ202" s="15" t="s">
        <v>218</v>
      </c>
      <c r="BK202" s="110">
        <f t="shared" si="34"/>
        <v>0</v>
      </c>
      <c r="BL202" s="15" t="s">
        <v>474</v>
      </c>
      <c r="BM202" s="145" t="s">
        <v>514</v>
      </c>
    </row>
    <row r="203" spans="2:65" s="1" customFormat="1" ht="24.2" customHeight="1">
      <c r="B203" s="26"/>
      <c r="C203" s="146" t="s">
        <v>515</v>
      </c>
      <c r="D203" s="146" t="s">
        <v>471</v>
      </c>
      <c r="E203" s="147" t="s">
        <v>516</v>
      </c>
      <c r="F203" s="148" t="s">
        <v>517</v>
      </c>
      <c r="G203" s="149" t="s">
        <v>243</v>
      </c>
      <c r="H203" s="150">
        <v>18</v>
      </c>
      <c r="I203" s="313"/>
      <c r="J203" s="151">
        <f t="shared" si="25"/>
        <v>0</v>
      </c>
      <c r="K203" s="152"/>
      <c r="L203" s="26"/>
      <c r="M203" s="153" t="s">
        <v>103</v>
      </c>
      <c r="N203" s="106" t="s">
        <v>134</v>
      </c>
      <c r="P203" s="143">
        <f t="shared" si="26"/>
        <v>0</v>
      </c>
      <c r="Q203" s="143">
        <v>0</v>
      </c>
      <c r="R203" s="143">
        <f t="shared" si="27"/>
        <v>0</v>
      </c>
      <c r="S203" s="143">
        <v>0</v>
      </c>
      <c r="T203" s="144">
        <f t="shared" si="28"/>
        <v>0</v>
      </c>
      <c r="AR203" s="145" t="s">
        <v>474</v>
      </c>
      <c r="AT203" s="145" t="s">
        <v>471</v>
      </c>
      <c r="AU203" s="145" t="s">
        <v>218</v>
      </c>
      <c r="AY203" s="15" t="s">
        <v>239</v>
      </c>
      <c r="BE203" s="110">
        <f t="shared" si="29"/>
        <v>0</v>
      </c>
      <c r="BF203" s="110">
        <f t="shared" si="30"/>
        <v>0</v>
      </c>
      <c r="BG203" s="110">
        <f t="shared" si="31"/>
        <v>0</v>
      </c>
      <c r="BH203" s="110">
        <f t="shared" si="32"/>
        <v>0</v>
      </c>
      <c r="BI203" s="110">
        <f t="shared" si="33"/>
        <v>0</v>
      </c>
      <c r="BJ203" s="15" t="s">
        <v>218</v>
      </c>
      <c r="BK203" s="110">
        <f t="shared" si="34"/>
        <v>0</v>
      </c>
      <c r="BL203" s="15" t="s">
        <v>474</v>
      </c>
      <c r="BM203" s="145" t="s">
        <v>518</v>
      </c>
    </row>
    <row r="204" spans="2:65" s="1" customFormat="1" ht="38.1" customHeight="1">
      <c r="B204" s="26"/>
      <c r="C204" s="146" t="s">
        <v>519</v>
      </c>
      <c r="D204" s="146" t="s">
        <v>471</v>
      </c>
      <c r="E204" s="147" t="s">
        <v>520</v>
      </c>
      <c r="F204" s="148" t="s">
        <v>521</v>
      </c>
      <c r="G204" s="149" t="s">
        <v>243</v>
      </c>
      <c r="H204" s="150">
        <v>254</v>
      </c>
      <c r="I204" s="313"/>
      <c r="J204" s="151">
        <f t="shared" si="25"/>
        <v>0</v>
      </c>
      <c r="K204" s="152"/>
      <c r="L204" s="26"/>
      <c r="M204" s="153" t="s">
        <v>103</v>
      </c>
      <c r="N204" s="106" t="s">
        <v>134</v>
      </c>
      <c r="P204" s="143">
        <f t="shared" si="26"/>
        <v>0</v>
      </c>
      <c r="Q204" s="143">
        <v>0</v>
      </c>
      <c r="R204" s="143">
        <f t="shared" si="27"/>
        <v>0</v>
      </c>
      <c r="S204" s="143">
        <v>0</v>
      </c>
      <c r="T204" s="144">
        <f t="shared" si="28"/>
        <v>0</v>
      </c>
      <c r="AR204" s="145" t="s">
        <v>474</v>
      </c>
      <c r="AT204" s="145" t="s">
        <v>471</v>
      </c>
      <c r="AU204" s="145" t="s">
        <v>218</v>
      </c>
      <c r="AY204" s="15" t="s">
        <v>239</v>
      </c>
      <c r="BE204" s="110">
        <f t="shared" si="29"/>
        <v>0</v>
      </c>
      <c r="BF204" s="110">
        <f t="shared" si="30"/>
        <v>0</v>
      </c>
      <c r="BG204" s="110">
        <f t="shared" si="31"/>
        <v>0</v>
      </c>
      <c r="BH204" s="110">
        <f t="shared" si="32"/>
        <v>0</v>
      </c>
      <c r="BI204" s="110">
        <f t="shared" si="33"/>
        <v>0</v>
      </c>
      <c r="BJ204" s="15" t="s">
        <v>218</v>
      </c>
      <c r="BK204" s="110">
        <f t="shared" si="34"/>
        <v>0</v>
      </c>
      <c r="BL204" s="15" t="s">
        <v>474</v>
      </c>
      <c r="BM204" s="145" t="s">
        <v>522</v>
      </c>
    </row>
    <row r="205" spans="2:65" s="1" customFormat="1" ht="24.2" customHeight="1">
      <c r="B205" s="26"/>
      <c r="C205" s="146" t="s">
        <v>523</v>
      </c>
      <c r="D205" s="146" t="s">
        <v>471</v>
      </c>
      <c r="E205" s="147" t="s">
        <v>524</v>
      </c>
      <c r="F205" s="148" t="s">
        <v>525</v>
      </c>
      <c r="G205" s="149" t="s">
        <v>243</v>
      </c>
      <c r="H205" s="150">
        <v>38</v>
      </c>
      <c r="I205" s="313"/>
      <c r="J205" s="151">
        <f t="shared" si="25"/>
        <v>0</v>
      </c>
      <c r="K205" s="152"/>
      <c r="L205" s="26"/>
      <c r="M205" s="153" t="s">
        <v>103</v>
      </c>
      <c r="N205" s="106" t="s">
        <v>134</v>
      </c>
      <c r="P205" s="143">
        <f t="shared" si="26"/>
        <v>0</v>
      </c>
      <c r="Q205" s="143">
        <v>0</v>
      </c>
      <c r="R205" s="143">
        <f t="shared" si="27"/>
        <v>0</v>
      </c>
      <c r="S205" s="143">
        <v>0</v>
      </c>
      <c r="T205" s="144">
        <f t="shared" si="28"/>
        <v>0</v>
      </c>
      <c r="AR205" s="145" t="s">
        <v>474</v>
      </c>
      <c r="AT205" s="145" t="s">
        <v>471</v>
      </c>
      <c r="AU205" s="145" t="s">
        <v>218</v>
      </c>
      <c r="AY205" s="15" t="s">
        <v>239</v>
      </c>
      <c r="BE205" s="110">
        <f t="shared" si="29"/>
        <v>0</v>
      </c>
      <c r="BF205" s="110">
        <f t="shared" si="30"/>
        <v>0</v>
      </c>
      <c r="BG205" s="110">
        <f t="shared" si="31"/>
        <v>0</v>
      </c>
      <c r="BH205" s="110">
        <f t="shared" si="32"/>
        <v>0</v>
      </c>
      <c r="BI205" s="110">
        <f t="shared" si="33"/>
        <v>0</v>
      </c>
      <c r="BJ205" s="15" t="s">
        <v>218</v>
      </c>
      <c r="BK205" s="110">
        <f t="shared" si="34"/>
        <v>0</v>
      </c>
      <c r="BL205" s="15" t="s">
        <v>474</v>
      </c>
      <c r="BM205" s="145" t="s">
        <v>526</v>
      </c>
    </row>
    <row r="206" spans="2:65" s="1" customFormat="1" ht="38.1" customHeight="1">
      <c r="B206" s="26"/>
      <c r="C206" s="146" t="s">
        <v>527</v>
      </c>
      <c r="D206" s="146" t="s">
        <v>471</v>
      </c>
      <c r="E206" s="147" t="s">
        <v>528</v>
      </c>
      <c r="F206" s="148" t="s">
        <v>529</v>
      </c>
      <c r="G206" s="149" t="s">
        <v>243</v>
      </c>
      <c r="H206" s="150">
        <v>2</v>
      </c>
      <c r="I206" s="313"/>
      <c r="J206" s="151">
        <f t="shared" si="25"/>
        <v>0</v>
      </c>
      <c r="K206" s="152"/>
      <c r="L206" s="26"/>
      <c r="M206" s="153" t="s">
        <v>103</v>
      </c>
      <c r="N206" s="106" t="s">
        <v>134</v>
      </c>
      <c r="P206" s="143">
        <f t="shared" si="26"/>
        <v>0</v>
      </c>
      <c r="Q206" s="143">
        <v>0</v>
      </c>
      <c r="R206" s="143">
        <f t="shared" si="27"/>
        <v>0</v>
      </c>
      <c r="S206" s="143">
        <v>0</v>
      </c>
      <c r="T206" s="144">
        <f t="shared" si="28"/>
        <v>0</v>
      </c>
      <c r="AR206" s="145" t="s">
        <v>474</v>
      </c>
      <c r="AT206" s="145" t="s">
        <v>471</v>
      </c>
      <c r="AU206" s="145" t="s">
        <v>218</v>
      </c>
      <c r="AY206" s="15" t="s">
        <v>239</v>
      </c>
      <c r="BE206" s="110">
        <f t="shared" si="29"/>
        <v>0</v>
      </c>
      <c r="BF206" s="110">
        <f t="shared" si="30"/>
        <v>0</v>
      </c>
      <c r="BG206" s="110">
        <f t="shared" si="31"/>
        <v>0</v>
      </c>
      <c r="BH206" s="110">
        <f t="shared" si="32"/>
        <v>0</v>
      </c>
      <c r="BI206" s="110">
        <f t="shared" si="33"/>
        <v>0</v>
      </c>
      <c r="BJ206" s="15" t="s">
        <v>218</v>
      </c>
      <c r="BK206" s="110">
        <f t="shared" si="34"/>
        <v>0</v>
      </c>
      <c r="BL206" s="15" t="s">
        <v>474</v>
      </c>
      <c r="BM206" s="145" t="s">
        <v>530</v>
      </c>
    </row>
    <row r="207" spans="2:65" s="1" customFormat="1" ht="38.1" customHeight="1">
      <c r="B207" s="26"/>
      <c r="C207" s="146" t="s">
        <v>531</v>
      </c>
      <c r="D207" s="146" t="s">
        <v>471</v>
      </c>
      <c r="E207" s="147" t="s">
        <v>532</v>
      </c>
      <c r="F207" s="148" t="s">
        <v>533</v>
      </c>
      <c r="G207" s="149" t="s">
        <v>243</v>
      </c>
      <c r="H207" s="150">
        <v>12</v>
      </c>
      <c r="I207" s="313"/>
      <c r="J207" s="151">
        <f t="shared" si="25"/>
        <v>0</v>
      </c>
      <c r="K207" s="152"/>
      <c r="L207" s="26"/>
      <c r="M207" s="153" t="s">
        <v>103</v>
      </c>
      <c r="N207" s="106" t="s">
        <v>134</v>
      </c>
      <c r="P207" s="143">
        <f t="shared" si="26"/>
        <v>0</v>
      </c>
      <c r="Q207" s="143">
        <v>0</v>
      </c>
      <c r="R207" s="143">
        <f t="shared" si="27"/>
        <v>0</v>
      </c>
      <c r="S207" s="143">
        <v>0</v>
      </c>
      <c r="T207" s="144">
        <f t="shared" si="28"/>
        <v>0</v>
      </c>
      <c r="AR207" s="145" t="s">
        <v>474</v>
      </c>
      <c r="AT207" s="145" t="s">
        <v>471</v>
      </c>
      <c r="AU207" s="145" t="s">
        <v>218</v>
      </c>
      <c r="AY207" s="15" t="s">
        <v>239</v>
      </c>
      <c r="BE207" s="110">
        <f t="shared" si="29"/>
        <v>0</v>
      </c>
      <c r="BF207" s="110">
        <f t="shared" si="30"/>
        <v>0</v>
      </c>
      <c r="BG207" s="110">
        <f t="shared" si="31"/>
        <v>0</v>
      </c>
      <c r="BH207" s="110">
        <f t="shared" si="32"/>
        <v>0</v>
      </c>
      <c r="BI207" s="110">
        <f t="shared" si="33"/>
        <v>0</v>
      </c>
      <c r="BJ207" s="15" t="s">
        <v>218</v>
      </c>
      <c r="BK207" s="110">
        <f t="shared" si="34"/>
        <v>0</v>
      </c>
      <c r="BL207" s="15" t="s">
        <v>474</v>
      </c>
      <c r="BM207" s="145" t="s">
        <v>534</v>
      </c>
    </row>
    <row r="208" spans="2:65" s="1" customFormat="1" ht="33" customHeight="1">
      <c r="B208" s="26"/>
      <c r="C208" s="146" t="s">
        <v>535</v>
      </c>
      <c r="D208" s="146" t="s">
        <v>471</v>
      </c>
      <c r="E208" s="147" t="s">
        <v>536</v>
      </c>
      <c r="F208" s="148" t="s">
        <v>537</v>
      </c>
      <c r="G208" s="149" t="s">
        <v>243</v>
      </c>
      <c r="H208" s="150">
        <v>10</v>
      </c>
      <c r="I208" s="313"/>
      <c r="J208" s="151">
        <f t="shared" si="25"/>
        <v>0</v>
      </c>
      <c r="K208" s="152"/>
      <c r="L208" s="26"/>
      <c r="M208" s="153" t="s">
        <v>103</v>
      </c>
      <c r="N208" s="106" t="s">
        <v>134</v>
      </c>
      <c r="P208" s="143">
        <f t="shared" si="26"/>
        <v>0</v>
      </c>
      <c r="Q208" s="143">
        <v>0</v>
      </c>
      <c r="R208" s="143">
        <f t="shared" si="27"/>
        <v>0</v>
      </c>
      <c r="S208" s="143">
        <v>0</v>
      </c>
      <c r="T208" s="144">
        <f t="shared" si="28"/>
        <v>0</v>
      </c>
      <c r="AR208" s="145" t="s">
        <v>474</v>
      </c>
      <c r="AT208" s="145" t="s">
        <v>471</v>
      </c>
      <c r="AU208" s="145" t="s">
        <v>218</v>
      </c>
      <c r="AY208" s="15" t="s">
        <v>239</v>
      </c>
      <c r="BE208" s="110">
        <f t="shared" si="29"/>
        <v>0</v>
      </c>
      <c r="BF208" s="110">
        <f t="shared" si="30"/>
        <v>0</v>
      </c>
      <c r="BG208" s="110">
        <f t="shared" si="31"/>
        <v>0</v>
      </c>
      <c r="BH208" s="110">
        <f t="shared" si="32"/>
        <v>0</v>
      </c>
      <c r="BI208" s="110">
        <f t="shared" si="33"/>
        <v>0</v>
      </c>
      <c r="BJ208" s="15" t="s">
        <v>218</v>
      </c>
      <c r="BK208" s="110">
        <f t="shared" si="34"/>
        <v>0</v>
      </c>
      <c r="BL208" s="15" t="s">
        <v>474</v>
      </c>
      <c r="BM208" s="145" t="s">
        <v>538</v>
      </c>
    </row>
    <row r="209" spans="2:65" s="1" customFormat="1" ht="16.5" customHeight="1">
      <c r="B209" s="26"/>
      <c r="C209" s="146" t="s">
        <v>539</v>
      </c>
      <c r="D209" s="146" t="s">
        <v>471</v>
      </c>
      <c r="E209" s="147" t="s">
        <v>540</v>
      </c>
      <c r="F209" s="148" t="s">
        <v>541</v>
      </c>
      <c r="G209" s="149" t="s">
        <v>349</v>
      </c>
      <c r="H209" s="150">
        <v>150</v>
      </c>
      <c r="I209" s="313"/>
      <c r="J209" s="151">
        <f t="shared" si="25"/>
        <v>0</v>
      </c>
      <c r="K209" s="152"/>
      <c r="L209" s="26"/>
      <c r="M209" s="153" t="s">
        <v>103</v>
      </c>
      <c r="N209" s="106" t="s">
        <v>134</v>
      </c>
      <c r="P209" s="143">
        <f t="shared" si="26"/>
        <v>0</v>
      </c>
      <c r="Q209" s="143">
        <v>0</v>
      </c>
      <c r="R209" s="143">
        <f t="shared" si="27"/>
        <v>0</v>
      </c>
      <c r="S209" s="143">
        <v>0</v>
      </c>
      <c r="T209" s="144">
        <f t="shared" si="28"/>
        <v>0</v>
      </c>
      <c r="AR209" s="145" t="s">
        <v>474</v>
      </c>
      <c r="AT209" s="145" t="s">
        <v>471</v>
      </c>
      <c r="AU209" s="145" t="s">
        <v>218</v>
      </c>
      <c r="AY209" s="15" t="s">
        <v>239</v>
      </c>
      <c r="BE209" s="110">
        <f t="shared" si="29"/>
        <v>0</v>
      </c>
      <c r="BF209" s="110">
        <f t="shared" si="30"/>
        <v>0</v>
      </c>
      <c r="BG209" s="110">
        <f t="shared" si="31"/>
        <v>0</v>
      </c>
      <c r="BH209" s="110">
        <f t="shared" si="32"/>
        <v>0</v>
      </c>
      <c r="BI209" s="110">
        <f t="shared" si="33"/>
        <v>0</v>
      </c>
      <c r="BJ209" s="15" t="s">
        <v>218</v>
      </c>
      <c r="BK209" s="110">
        <f t="shared" si="34"/>
        <v>0</v>
      </c>
      <c r="BL209" s="15" t="s">
        <v>474</v>
      </c>
      <c r="BM209" s="145" t="s">
        <v>542</v>
      </c>
    </row>
    <row r="210" spans="2:65" s="1" customFormat="1" ht="24.2" customHeight="1">
      <c r="B210" s="26"/>
      <c r="C210" s="146" t="s">
        <v>543</v>
      </c>
      <c r="D210" s="146" t="s">
        <v>471</v>
      </c>
      <c r="E210" s="147" t="s">
        <v>544</v>
      </c>
      <c r="F210" s="148" t="s">
        <v>545</v>
      </c>
      <c r="G210" s="149" t="s">
        <v>349</v>
      </c>
      <c r="H210" s="150">
        <v>10</v>
      </c>
      <c r="I210" s="313"/>
      <c r="J210" s="151">
        <f t="shared" si="25"/>
        <v>0</v>
      </c>
      <c r="K210" s="152"/>
      <c r="L210" s="26"/>
      <c r="M210" s="153" t="s">
        <v>103</v>
      </c>
      <c r="N210" s="106" t="s">
        <v>134</v>
      </c>
      <c r="P210" s="143">
        <f t="shared" si="26"/>
        <v>0</v>
      </c>
      <c r="Q210" s="143">
        <v>0</v>
      </c>
      <c r="R210" s="143">
        <f t="shared" si="27"/>
        <v>0</v>
      </c>
      <c r="S210" s="143">
        <v>0</v>
      </c>
      <c r="T210" s="144">
        <f t="shared" si="28"/>
        <v>0</v>
      </c>
      <c r="AR210" s="145" t="s">
        <v>474</v>
      </c>
      <c r="AT210" s="145" t="s">
        <v>471</v>
      </c>
      <c r="AU210" s="145" t="s">
        <v>218</v>
      </c>
      <c r="AY210" s="15" t="s">
        <v>239</v>
      </c>
      <c r="BE210" s="110">
        <f t="shared" si="29"/>
        <v>0</v>
      </c>
      <c r="BF210" s="110">
        <f t="shared" si="30"/>
        <v>0</v>
      </c>
      <c r="BG210" s="110">
        <f t="shared" si="31"/>
        <v>0</v>
      </c>
      <c r="BH210" s="110">
        <f t="shared" si="32"/>
        <v>0</v>
      </c>
      <c r="BI210" s="110">
        <f t="shared" si="33"/>
        <v>0</v>
      </c>
      <c r="BJ210" s="15" t="s">
        <v>218</v>
      </c>
      <c r="BK210" s="110">
        <f t="shared" si="34"/>
        <v>0</v>
      </c>
      <c r="BL210" s="15" t="s">
        <v>474</v>
      </c>
      <c r="BM210" s="145" t="s">
        <v>546</v>
      </c>
    </row>
    <row r="211" spans="2:65" s="1" customFormat="1" ht="33" customHeight="1">
      <c r="B211" s="26"/>
      <c r="C211" s="146" t="s">
        <v>547</v>
      </c>
      <c r="D211" s="146" t="s">
        <v>471</v>
      </c>
      <c r="E211" s="147" t="s">
        <v>548</v>
      </c>
      <c r="F211" s="148" t="s">
        <v>549</v>
      </c>
      <c r="G211" s="149" t="s">
        <v>550</v>
      </c>
      <c r="H211" s="150">
        <v>126</v>
      </c>
      <c r="I211" s="313"/>
      <c r="J211" s="151">
        <f t="shared" si="25"/>
        <v>0</v>
      </c>
      <c r="K211" s="152"/>
      <c r="L211" s="26"/>
      <c r="M211" s="153" t="s">
        <v>103</v>
      </c>
      <c r="N211" s="106" t="s">
        <v>134</v>
      </c>
      <c r="P211" s="143">
        <f t="shared" si="26"/>
        <v>0</v>
      </c>
      <c r="Q211" s="143">
        <v>0</v>
      </c>
      <c r="R211" s="143">
        <f t="shared" si="27"/>
        <v>0</v>
      </c>
      <c r="S211" s="143">
        <v>0</v>
      </c>
      <c r="T211" s="144">
        <f t="shared" si="28"/>
        <v>0</v>
      </c>
      <c r="AR211" s="145" t="s">
        <v>474</v>
      </c>
      <c r="AT211" s="145" t="s">
        <v>471</v>
      </c>
      <c r="AU211" s="145" t="s">
        <v>218</v>
      </c>
      <c r="AY211" s="15" t="s">
        <v>239</v>
      </c>
      <c r="BE211" s="110">
        <f t="shared" si="29"/>
        <v>0</v>
      </c>
      <c r="BF211" s="110">
        <f t="shared" si="30"/>
        <v>0</v>
      </c>
      <c r="BG211" s="110">
        <f t="shared" si="31"/>
        <v>0</v>
      </c>
      <c r="BH211" s="110">
        <f t="shared" si="32"/>
        <v>0</v>
      </c>
      <c r="BI211" s="110">
        <f t="shared" si="33"/>
        <v>0</v>
      </c>
      <c r="BJ211" s="15" t="s">
        <v>218</v>
      </c>
      <c r="BK211" s="110">
        <f t="shared" si="34"/>
        <v>0</v>
      </c>
      <c r="BL211" s="15" t="s">
        <v>474</v>
      </c>
      <c r="BM211" s="145" t="s">
        <v>551</v>
      </c>
    </row>
    <row r="212" spans="2:65" s="1" customFormat="1" ht="21.75" customHeight="1">
      <c r="B212" s="26"/>
      <c r="C212" s="146" t="s">
        <v>552</v>
      </c>
      <c r="D212" s="146" t="s">
        <v>471</v>
      </c>
      <c r="E212" s="147" t="s">
        <v>553</v>
      </c>
      <c r="F212" s="148" t="s">
        <v>554</v>
      </c>
      <c r="G212" s="149" t="s">
        <v>349</v>
      </c>
      <c r="H212" s="150">
        <v>6</v>
      </c>
      <c r="I212" s="313"/>
      <c r="J212" s="151">
        <f t="shared" si="25"/>
        <v>0</v>
      </c>
      <c r="K212" s="152"/>
      <c r="L212" s="26"/>
      <c r="M212" s="153" t="s">
        <v>103</v>
      </c>
      <c r="N212" s="106" t="s">
        <v>134</v>
      </c>
      <c r="P212" s="143">
        <f t="shared" si="26"/>
        <v>0</v>
      </c>
      <c r="Q212" s="143">
        <v>0</v>
      </c>
      <c r="R212" s="143">
        <f t="shared" si="27"/>
        <v>0</v>
      </c>
      <c r="S212" s="143">
        <v>0</v>
      </c>
      <c r="T212" s="144">
        <f t="shared" si="28"/>
        <v>0</v>
      </c>
      <c r="AR212" s="145" t="s">
        <v>474</v>
      </c>
      <c r="AT212" s="145" t="s">
        <v>471</v>
      </c>
      <c r="AU212" s="145" t="s">
        <v>218</v>
      </c>
      <c r="AY212" s="15" t="s">
        <v>239</v>
      </c>
      <c r="BE212" s="110">
        <f t="shared" si="29"/>
        <v>0</v>
      </c>
      <c r="BF212" s="110">
        <f t="shared" si="30"/>
        <v>0</v>
      </c>
      <c r="BG212" s="110">
        <f t="shared" si="31"/>
        <v>0</v>
      </c>
      <c r="BH212" s="110">
        <f t="shared" si="32"/>
        <v>0</v>
      </c>
      <c r="BI212" s="110">
        <f t="shared" si="33"/>
        <v>0</v>
      </c>
      <c r="BJ212" s="15" t="s">
        <v>218</v>
      </c>
      <c r="BK212" s="110">
        <f t="shared" si="34"/>
        <v>0</v>
      </c>
      <c r="BL212" s="15" t="s">
        <v>474</v>
      </c>
      <c r="BM212" s="145" t="s">
        <v>555</v>
      </c>
    </row>
    <row r="213" spans="2:65" s="1" customFormat="1" ht="24.2" customHeight="1">
      <c r="B213" s="26"/>
      <c r="C213" s="146" t="s">
        <v>556</v>
      </c>
      <c r="D213" s="146" t="s">
        <v>471</v>
      </c>
      <c r="E213" s="147" t="s">
        <v>557</v>
      </c>
      <c r="F213" s="148" t="s">
        <v>558</v>
      </c>
      <c r="G213" s="149" t="s">
        <v>243</v>
      </c>
      <c r="H213" s="150">
        <v>3</v>
      </c>
      <c r="I213" s="313"/>
      <c r="J213" s="151">
        <f t="shared" si="25"/>
        <v>0</v>
      </c>
      <c r="K213" s="152"/>
      <c r="L213" s="26"/>
      <c r="M213" s="153" t="s">
        <v>103</v>
      </c>
      <c r="N213" s="106" t="s">
        <v>134</v>
      </c>
      <c r="P213" s="143">
        <f t="shared" si="26"/>
        <v>0</v>
      </c>
      <c r="Q213" s="143">
        <v>0</v>
      </c>
      <c r="R213" s="143">
        <f t="shared" si="27"/>
        <v>0</v>
      </c>
      <c r="S213" s="143">
        <v>0</v>
      </c>
      <c r="T213" s="144">
        <f t="shared" si="28"/>
        <v>0</v>
      </c>
      <c r="AR213" s="145" t="s">
        <v>474</v>
      </c>
      <c r="AT213" s="145" t="s">
        <v>471</v>
      </c>
      <c r="AU213" s="145" t="s">
        <v>218</v>
      </c>
      <c r="AY213" s="15" t="s">
        <v>239</v>
      </c>
      <c r="BE213" s="110">
        <f t="shared" si="29"/>
        <v>0</v>
      </c>
      <c r="BF213" s="110">
        <f t="shared" si="30"/>
        <v>0</v>
      </c>
      <c r="BG213" s="110">
        <f t="shared" si="31"/>
        <v>0</v>
      </c>
      <c r="BH213" s="110">
        <f t="shared" si="32"/>
        <v>0</v>
      </c>
      <c r="BI213" s="110">
        <f t="shared" si="33"/>
        <v>0</v>
      </c>
      <c r="BJ213" s="15" t="s">
        <v>218</v>
      </c>
      <c r="BK213" s="110">
        <f t="shared" si="34"/>
        <v>0</v>
      </c>
      <c r="BL213" s="15" t="s">
        <v>474</v>
      </c>
      <c r="BM213" s="145" t="s">
        <v>559</v>
      </c>
    </row>
    <row r="214" spans="2:65" s="1" customFormat="1" ht="24.2" customHeight="1">
      <c r="B214" s="26"/>
      <c r="C214" s="146" t="s">
        <v>560</v>
      </c>
      <c r="D214" s="146" t="s">
        <v>471</v>
      </c>
      <c r="E214" s="147" t="s">
        <v>561</v>
      </c>
      <c r="F214" s="148" t="s">
        <v>562</v>
      </c>
      <c r="G214" s="149" t="s">
        <v>243</v>
      </c>
      <c r="H214" s="150">
        <v>1</v>
      </c>
      <c r="I214" s="313"/>
      <c r="J214" s="151">
        <f t="shared" si="25"/>
        <v>0</v>
      </c>
      <c r="K214" s="152"/>
      <c r="L214" s="26"/>
      <c r="M214" s="153" t="s">
        <v>103</v>
      </c>
      <c r="N214" s="106" t="s">
        <v>134</v>
      </c>
      <c r="P214" s="143">
        <f t="shared" si="26"/>
        <v>0</v>
      </c>
      <c r="Q214" s="143">
        <v>0</v>
      </c>
      <c r="R214" s="143">
        <f t="shared" si="27"/>
        <v>0</v>
      </c>
      <c r="S214" s="143">
        <v>0</v>
      </c>
      <c r="T214" s="144">
        <f t="shared" si="28"/>
        <v>0</v>
      </c>
      <c r="AR214" s="145" t="s">
        <v>474</v>
      </c>
      <c r="AT214" s="145" t="s">
        <v>471</v>
      </c>
      <c r="AU214" s="145" t="s">
        <v>218</v>
      </c>
      <c r="AY214" s="15" t="s">
        <v>239</v>
      </c>
      <c r="BE214" s="110">
        <f t="shared" si="29"/>
        <v>0</v>
      </c>
      <c r="BF214" s="110">
        <f t="shared" si="30"/>
        <v>0</v>
      </c>
      <c r="BG214" s="110">
        <f t="shared" si="31"/>
        <v>0</v>
      </c>
      <c r="BH214" s="110">
        <f t="shared" si="32"/>
        <v>0</v>
      </c>
      <c r="BI214" s="110">
        <f t="shared" si="33"/>
        <v>0</v>
      </c>
      <c r="BJ214" s="15" t="s">
        <v>218</v>
      </c>
      <c r="BK214" s="110">
        <f t="shared" si="34"/>
        <v>0</v>
      </c>
      <c r="BL214" s="15" t="s">
        <v>474</v>
      </c>
      <c r="BM214" s="145" t="s">
        <v>563</v>
      </c>
    </row>
    <row r="215" spans="2:65" s="1" customFormat="1" ht="16.5" customHeight="1">
      <c r="B215" s="26"/>
      <c r="C215" s="146" t="s">
        <v>564</v>
      </c>
      <c r="D215" s="146" t="s">
        <v>471</v>
      </c>
      <c r="E215" s="147" t="s">
        <v>565</v>
      </c>
      <c r="F215" s="148" t="s">
        <v>566</v>
      </c>
      <c r="G215" s="149" t="s">
        <v>243</v>
      </c>
      <c r="H215" s="150">
        <v>1</v>
      </c>
      <c r="I215" s="313"/>
      <c r="J215" s="151">
        <f t="shared" si="25"/>
        <v>0</v>
      </c>
      <c r="K215" s="152"/>
      <c r="L215" s="26"/>
      <c r="M215" s="153" t="s">
        <v>103</v>
      </c>
      <c r="N215" s="106" t="s">
        <v>134</v>
      </c>
      <c r="P215" s="143">
        <f t="shared" si="26"/>
        <v>0</v>
      </c>
      <c r="Q215" s="143">
        <v>0</v>
      </c>
      <c r="R215" s="143">
        <f t="shared" si="27"/>
        <v>0</v>
      </c>
      <c r="S215" s="143">
        <v>0</v>
      </c>
      <c r="T215" s="144">
        <f t="shared" si="28"/>
        <v>0</v>
      </c>
      <c r="AR215" s="145" t="s">
        <v>474</v>
      </c>
      <c r="AT215" s="145" t="s">
        <v>471</v>
      </c>
      <c r="AU215" s="145" t="s">
        <v>218</v>
      </c>
      <c r="AY215" s="15" t="s">
        <v>239</v>
      </c>
      <c r="BE215" s="110">
        <f t="shared" si="29"/>
        <v>0</v>
      </c>
      <c r="BF215" s="110">
        <f t="shared" si="30"/>
        <v>0</v>
      </c>
      <c r="BG215" s="110">
        <f t="shared" si="31"/>
        <v>0</v>
      </c>
      <c r="BH215" s="110">
        <f t="shared" si="32"/>
        <v>0</v>
      </c>
      <c r="BI215" s="110">
        <f t="shared" si="33"/>
        <v>0</v>
      </c>
      <c r="BJ215" s="15" t="s">
        <v>218</v>
      </c>
      <c r="BK215" s="110">
        <f t="shared" si="34"/>
        <v>0</v>
      </c>
      <c r="BL215" s="15" t="s">
        <v>474</v>
      </c>
      <c r="BM215" s="145" t="s">
        <v>567</v>
      </c>
    </row>
    <row r="216" spans="2:65" s="1" customFormat="1" ht="24.2" customHeight="1">
      <c r="B216" s="26"/>
      <c r="C216" s="146" t="s">
        <v>568</v>
      </c>
      <c r="D216" s="146" t="s">
        <v>471</v>
      </c>
      <c r="E216" s="147" t="s">
        <v>569</v>
      </c>
      <c r="F216" s="148" t="s">
        <v>570</v>
      </c>
      <c r="G216" s="149" t="s">
        <v>243</v>
      </c>
      <c r="H216" s="150">
        <v>1</v>
      </c>
      <c r="I216" s="313"/>
      <c r="J216" s="151">
        <f t="shared" si="25"/>
        <v>0</v>
      </c>
      <c r="K216" s="152"/>
      <c r="L216" s="26"/>
      <c r="M216" s="153" t="s">
        <v>103</v>
      </c>
      <c r="N216" s="106" t="s">
        <v>134</v>
      </c>
      <c r="P216" s="143">
        <f t="shared" si="26"/>
        <v>0</v>
      </c>
      <c r="Q216" s="143">
        <v>0</v>
      </c>
      <c r="R216" s="143">
        <f t="shared" si="27"/>
        <v>0</v>
      </c>
      <c r="S216" s="143">
        <v>0</v>
      </c>
      <c r="T216" s="144">
        <f t="shared" si="28"/>
        <v>0</v>
      </c>
      <c r="AR216" s="145" t="s">
        <v>474</v>
      </c>
      <c r="AT216" s="145" t="s">
        <v>471</v>
      </c>
      <c r="AU216" s="145" t="s">
        <v>218</v>
      </c>
      <c r="AY216" s="15" t="s">
        <v>239</v>
      </c>
      <c r="BE216" s="110">
        <f t="shared" si="29"/>
        <v>0</v>
      </c>
      <c r="BF216" s="110">
        <f t="shared" si="30"/>
        <v>0</v>
      </c>
      <c r="BG216" s="110">
        <f t="shared" si="31"/>
        <v>0</v>
      </c>
      <c r="BH216" s="110">
        <f t="shared" si="32"/>
        <v>0</v>
      </c>
      <c r="BI216" s="110">
        <f t="shared" si="33"/>
        <v>0</v>
      </c>
      <c r="BJ216" s="15" t="s">
        <v>218</v>
      </c>
      <c r="BK216" s="110">
        <f t="shared" si="34"/>
        <v>0</v>
      </c>
      <c r="BL216" s="15" t="s">
        <v>474</v>
      </c>
      <c r="BM216" s="145" t="s">
        <v>571</v>
      </c>
    </row>
    <row r="217" spans="2:65" s="1" customFormat="1" ht="33" customHeight="1">
      <c r="B217" s="26"/>
      <c r="C217" s="146" t="s">
        <v>572</v>
      </c>
      <c r="D217" s="146" t="s">
        <v>471</v>
      </c>
      <c r="E217" s="147" t="s">
        <v>573</v>
      </c>
      <c r="F217" s="148" t="s">
        <v>574</v>
      </c>
      <c r="G217" s="149" t="s">
        <v>243</v>
      </c>
      <c r="H217" s="150">
        <v>1</v>
      </c>
      <c r="I217" s="313"/>
      <c r="J217" s="151">
        <f t="shared" si="25"/>
        <v>0</v>
      </c>
      <c r="K217" s="152"/>
      <c r="L217" s="26"/>
      <c r="M217" s="153" t="s">
        <v>103</v>
      </c>
      <c r="N217" s="106" t="s">
        <v>134</v>
      </c>
      <c r="P217" s="143">
        <f t="shared" si="26"/>
        <v>0</v>
      </c>
      <c r="Q217" s="143">
        <v>0</v>
      </c>
      <c r="R217" s="143">
        <f t="shared" si="27"/>
        <v>0</v>
      </c>
      <c r="S217" s="143">
        <v>0</v>
      </c>
      <c r="T217" s="144">
        <f t="shared" si="28"/>
        <v>0</v>
      </c>
      <c r="AR217" s="145" t="s">
        <v>474</v>
      </c>
      <c r="AT217" s="145" t="s">
        <v>471</v>
      </c>
      <c r="AU217" s="145" t="s">
        <v>218</v>
      </c>
      <c r="AY217" s="15" t="s">
        <v>239</v>
      </c>
      <c r="BE217" s="110">
        <f t="shared" si="29"/>
        <v>0</v>
      </c>
      <c r="BF217" s="110">
        <f t="shared" si="30"/>
        <v>0</v>
      </c>
      <c r="BG217" s="110">
        <f t="shared" si="31"/>
        <v>0</v>
      </c>
      <c r="BH217" s="110">
        <f t="shared" si="32"/>
        <v>0</v>
      </c>
      <c r="BI217" s="110">
        <f t="shared" si="33"/>
        <v>0</v>
      </c>
      <c r="BJ217" s="15" t="s">
        <v>218</v>
      </c>
      <c r="BK217" s="110">
        <f t="shared" si="34"/>
        <v>0</v>
      </c>
      <c r="BL217" s="15" t="s">
        <v>474</v>
      </c>
      <c r="BM217" s="145" t="s">
        <v>575</v>
      </c>
    </row>
    <row r="218" spans="2:65" s="1" customFormat="1" ht="24.2" customHeight="1">
      <c r="B218" s="26"/>
      <c r="C218" s="146" t="s">
        <v>576</v>
      </c>
      <c r="D218" s="146" t="s">
        <v>471</v>
      </c>
      <c r="E218" s="147" t="s">
        <v>577</v>
      </c>
      <c r="F218" s="148" t="s">
        <v>578</v>
      </c>
      <c r="G218" s="149" t="s">
        <v>243</v>
      </c>
      <c r="H218" s="150">
        <v>1</v>
      </c>
      <c r="I218" s="313"/>
      <c r="J218" s="151">
        <f t="shared" si="25"/>
        <v>0</v>
      </c>
      <c r="K218" s="152"/>
      <c r="L218" s="26"/>
      <c r="M218" s="153" t="s">
        <v>103</v>
      </c>
      <c r="N218" s="106" t="s">
        <v>134</v>
      </c>
      <c r="P218" s="143">
        <f t="shared" si="26"/>
        <v>0</v>
      </c>
      <c r="Q218" s="143">
        <v>0</v>
      </c>
      <c r="R218" s="143">
        <f t="shared" si="27"/>
        <v>0</v>
      </c>
      <c r="S218" s="143">
        <v>0</v>
      </c>
      <c r="T218" s="144">
        <f t="shared" si="28"/>
        <v>0</v>
      </c>
      <c r="AR218" s="145" t="s">
        <v>474</v>
      </c>
      <c r="AT218" s="145" t="s">
        <v>471</v>
      </c>
      <c r="AU218" s="145" t="s">
        <v>218</v>
      </c>
      <c r="AY218" s="15" t="s">
        <v>239</v>
      </c>
      <c r="BE218" s="110">
        <f t="shared" si="29"/>
        <v>0</v>
      </c>
      <c r="BF218" s="110">
        <f t="shared" si="30"/>
        <v>0</v>
      </c>
      <c r="BG218" s="110">
        <f t="shared" si="31"/>
        <v>0</v>
      </c>
      <c r="BH218" s="110">
        <f t="shared" si="32"/>
        <v>0</v>
      </c>
      <c r="BI218" s="110">
        <f t="shared" si="33"/>
        <v>0</v>
      </c>
      <c r="BJ218" s="15" t="s">
        <v>218</v>
      </c>
      <c r="BK218" s="110">
        <f t="shared" si="34"/>
        <v>0</v>
      </c>
      <c r="BL218" s="15" t="s">
        <v>474</v>
      </c>
      <c r="BM218" s="145" t="s">
        <v>579</v>
      </c>
    </row>
    <row r="219" spans="2:65" s="1" customFormat="1" ht="24.2" customHeight="1">
      <c r="B219" s="26"/>
      <c r="C219" s="146" t="s">
        <v>580</v>
      </c>
      <c r="D219" s="146" t="s">
        <v>471</v>
      </c>
      <c r="E219" s="147" t="s">
        <v>581</v>
      </c>
      <c r="F219" s="148" t="s">
        <v>582</v>
      </c>
      <c r="G219" s="149" t="s">
        <v>349</v>
      </c>
      <c r="H219" s="150">
        <v>30</v>
      </c>
      <c r="I219" s="313"/>
      <c r="J219" s="151">
        <f t="shared" si="25"/>
        <v>0</v>
      </c>
      <c r="K219" s="152"/>
      <c r="L219" s="26"/>
      <c r="M219" s="153" t="s">
        <v>103</v>
      </c>
      <c r="N219" s="106" t="s">
        <v>134</v>
      </c>
      <c r="P219" s="143">
        <f t="shared" si="26"/>
        <v>0</v>
      </c>
      <c r="Q219" s="143">
        <v>0</v>
      </c>
      <c r="R219" s="143">
        <f t="shared" si="27"/>
        <v>0</v>
      </c>
      <c r="S219" s="143">
        <v>0</v>
      </c>
      <c r="T219" s="144">
        <f t="shared" si="28"/>
        <v>0</v>
      </c>
      <c r="AR219" s="145" t="s">
        <v>474</v>
      </c>
      <c r="AT219" s="145" t="s">
        <v>471</v>
      </c>
      <c r="AU219" s="145" t="s">
        <v>218</v>
      </c>
      <c r="AY219" s="15" t="s">
        <v>239</v>
      </c>
      <c r="BE219" s="110">
        <f t="shared" si="29"/>
        <v>0</v>
      </c>
      <c r="BF219" s="110">
        <f t="shared" si="30"/>
        <v>0</v>
      </c>
      <c r="BG219" s="110">
        <f t="shared" si="31"/>
        <v>0</v>
      </c>
      <c r="BH219" s="110">
        <f t="shared" si="32"/>
        <v>0</v>
      </c>
      <c r="BI219" s="110">
        <f t="shared" si="33"/>
        <v>0</v>
      </c>
      <c r="BJ219" s="15" t="s">
        <v>218</v>
      </c>
      <c r="BK219" s="110">
        <f t="shared" si="34"/>
        <v>0</v>
      </c>
      <c r="BL219" s="15" t="s">
        <v>474</v>
      </c>
      <c r="BM219" s="145" t="s">
        <v>583</v>
      </c>
    </row>
    <row r="220" spans="2:65" s="1" customFormat="1" ht="24.2" customHeight="1">
      <c r="B220" s="26"/>
      <c r="C220" s="146" t="s">
        <v>584</v>
      </c>
      <c r="D220" s="146" t="s">
        <v>471</v>
      </c>
      <c r="E220" s="147" t="s">
        <v>585</v>
      </c>
      <c r="F220" s="148" t="s">
        <v>586</v>
      </c>
      <c r="G220" s="149" t="s">
        <v>243</v>
      </c>
      <c r="H220" s="150">
        <v>1</v>
      </c>
      <c r="I220" s="313"/>
      <c r="J220" s="151">
        <f t="shared" si="25"/>
        <v>0</v>
      </c>
      <c r="K220" s="152"/>
      <c r="L220" s="26"/>
      <c r="M220" s="153" t="s">
        <v>103</v>
      </c>
      <c r="N220" s="106" t="s">
        <v>134</v>
      </c>
      <c r="P220" s="143">
        <f t="shared" si="26"/>
        <v>0</v>
      </c>
      <c r="Q220" s="143">
        <v>0</v>
      </c>
      <c r="R220" s="143">
        <f t="shared" si="27"/>
        <v>0</v>
      </c>
      <c r="S220" s="143">
        <v>0</v>
      </c>
      <c r="T220" s="144">
        <f t="shared" si="28"/>
        <v>0</v>
      </c>
      <c r="AR220" s="145" t="s">
        <v>474</v>
      </c>
      <c r="AT220" s="145" t="s">
        <v>471</v>
      </c>
      <c r="AU220" s="145" t="s">
        <v>218</v>
      </c>
      <c r="AY220" s="15" t="s">
        <v>239</v>
      </c>
      <c r="BE220" s="110">
        <f t="shared" si="29"/>
        <v>0</v>
      </c>
      <c r="BF220" s="110">
        <f t="shared" si="30"/>
        <v>0</v>
      </c>
      <c r="BG220" s="110">
        <f t="shared" si="31"/>
        <v>0</v>
      </c>
      <c r="BH220" s="110">
        <f t="shared" si="32"/>
        <v>0</v>
      </c>
      <c r="BI220" s="110">
        <f t="shared" si="33"/>
        <v>0</v>
      </c>
      <c r="BJ220" s="15" t="s">
        <v>218</v>
      </c>
      <c r="BK220" s="110">
        <f t="shared" si="34"/>
        <v>0</v>
      </c>
      <c r="BL220" s="15" t="s">
        <v>474</v>
      </c>
      <c r="BM220" s="145" t="s">
        <v>587</v>
      </c>
    </row>
    <row r="221" spans="2:65" s="1" customFormat="1" ht="24.2" customHeight="1">
      <c r="B221" s="26"/>
      <c r="C221" s="146" t="s">
        <v>588</v>
      </c>
      <c r="D221" s="146" t="s">
        <v>471</v>
      </c>
      <c r="E221" s="147" t="s">
        <v>589</v>
      </c>
      <c r="F221" s="148" t="s">
        <v>590</v>
      </c>
      <c r="G221" s="149" t="s">
        <v>243</v>
      </c>
      <c r="H221" s="150">
        <v>2</v>
      </c>
      <c r="I221" s="313"/>
      <c r="J221" s="151">
        <f t="shared" si="25"/>
        <v>0</v>
      </c>
      <c r="K221" s="152"/>
      <c r="L221" s="26"/>
      <c r="M221" s="153" t="s">
        <v>103</v>
      </c>
      <c r="N221" s="106" t="s">
        <v>134</v>
      </c>
      <c r="P221" s="143">
        <f t="shared" si="26"/>
        <v>0</v>
      </c>
      <c r="Q221" s="143">
        <v>0</v>
      </c>
      <c r="R221" s="143">
        <f t="shared" si="27"/>
        <v>0</v>
      </c>
      <c r="S221" s="143">
        <v>0</v>
      </c>
      <c r="T221" s="144">
        <f t="shared" si="28"/>
        <v>0</v>
      </c>
      <c r="AR221" s="145" t="s">
        <v>474</v>
      </c>
      <c r="AT221" s="145" t="s">
        <v>471</v>
      </c>
      <c r="AU221" s="145" t="s">
        <v>218</v>
      </c>
      <c r="AY221" s="15" t="s">
        <v>239</v>
      </c>
      <c r="BE221" s="110">
        <f t="shared" si="29"/>
        <v>0</v>
      </c>
      <c r="BF221" s="110">
        <f t="shared" si="30"/>
        <v>0</v>
      </c>
      <c r="BG221" s="110">
        <f t="shared" si="31"/>
        <v>0</v>
      </c>
      <c r="BH221" s="110">
        <f t="shared" si="32"/>
        <v>0</v>
      </c>
      <c r="BI221" s="110">
        <f t="shared" si="33"/>
        <v>0</v>
      </c>
      <c r="BJ221" s="15" t="s">
        <v>218</v>
      </c>
      <c r="BK221" s="110">
        <f t="shared" si="34"/>
        <v>0</v>
      </c>
      <c r="BL221" s="15" t="s">
        <v>474</v>
      </c>
      <c r="BM221" s="145" t="s">
        <v>591</v>
      </c>
    </row>
    <row r="222" spans="2:65" s="1" customFormat="1" ht="24.2" customHeight="1">
      <c r="B222" s="26"/>
      <c r="C222" s="146" t="s">
        <v>592</v>
      </c>
      <c r="D222" s="146" t="s">
        <v>471</v>
      </c>
      <c r="E222" s="147" t="s">
        <v>593</v>
      </c>
      <c r="F222" s="148" t="s">
        <v>594</v>
      </c>
      <c r="G222" s="149" t="s">
        <v>243</v>
      </c>
      <c r="H222" s="150">
        <v>300</v>
      </c>
      <c r="I222" s="313"/>
      <c r="J222" s="151">
        <f t="shared" si="25"/>
        <v>0</v>
      </c>
      <c r="K222" s="152"/>
      <c r="L222" s="26"/>
      <c r="M222" s="153" t="s">
        <v>103</v>
      </c>
      <c r="N222" s="106" t="s">
        <v>134</v>
      </c>
      <c r="P222" s="143">
        <f t="shared" si="26"/>
        <v>0</v>
      </c>
      <c r="Q222" s="143">
        <v>0</v>
      </c>
      <c r="R222" s="143">
        <f t="shared" si="27"/>
        <v>0</v>
      </c>
      <c r="S222" s="143">
        <v>0</v>
      </c>
      <c r="T222" s="144">
        <f t="shared" si="28"/>
        <v>0</v>
      </c>
      <c r="AR222" s="145" t="s">
        <v>474</v>
      </c>
      <c r="AT222" s="145" t="s">
        <v>471</v>
      </c>
      <c r="AU222" s="145" t="s">
        <v>218</v>
      </c>
      <c r="AY222" s="15" t="s">
        <v>239</v>
      </c>
      <c r="BE222" s="110">
        <f t="shared" si="29"/>
        <v>0</v>
      </c>
      <c r="BF222" s="110">
        <f t="shared" si="30"/>
        <v>0</v>
      </c>
      <c r="BG222" s="110">
        <f t="shared" si="31"/>
        <v>0</v>
      </c>
      <c r="BH222" s="110">
        <f t="shared" si="32"/>
        <v>0</v>
      </c>
      <c r="BI222" s="110">
        <f t="shared" si="33"/>
        <v>0</v>
      </c>
      <c r="BJ222" s="15" t="s">
        <v>218</v>
      </c>
      <c r="BK222" s="110">
        <f t="shared" si="34"/>
        <v>0</v>
      </c>
      <c r="BL222" s="15" t="s">
        <v>474</v>
      </c>
      <c r="BM222" s="145" t="s">
        <v>595</v>
      </c>
    </row>
    <row r="223" spans="2:65" s="1" customFormat="1" ht="16.5" customHeight="1">
      <c r="B223" s="26"/>
      <c r="C223" s="146" t="s">
        <v>596</v>
      </c>
      <c r="D223" s="146" t="s">
        <v>471</v>
      </c>
      <c r="E223" s="147" t="s">
        <v>597</v>
      </c>
      <c r="F223" s="148" t="s">
        <v>598</v>
      </c>
      <c r="G223" s="149" t="s">
        <v>243</v>
      </c>
      <c r="H223" s="150">
        <v>1</v>
      </c>
      <c r="I223" s="313"/>
      <c r="J223" s="151">
        <f t="shared" si="25"/>
        <v>0</v>
      </c>
      <c r="K223" s="152"/>
      <c r="L223" s="26"/>
      <c r="M223" s="153" t="s">
        <v>103</v>
      </c>
      <c r="N223" s="106" t="s">
        <v>134</v>
      </c>
      <c r="P223" s="143">
        <f t="shared" si="26"/>
        <v>0</v>
      </c>
      <c r="Q223" s="143">
        <v>0</v>
      </c>
      <c r="R223" s="143">
        <f t="shared" si="27"/>
        <v>0</v>
      </c>
      <c r="S223" s="143">
        <v>0</v>
      </c>
      <c r="T223" s="144">
        <f t="shared" si="28"/>
        <v>0</v>
      </c>
      <c r="AR223" s="145" t="s">
        <v>474</v>
      </c>
      <c r="AT223" s="145" t="s">
        <v>471</v>
      </c>
      <c r="AU223" s="145" t="s">
        <v>218</v>
      </c>
      <c r="AY223" s="15" t="s">
        <v>239</v>
      </c>
      <c r="BE223" s="110">
        <f t="shared" si="29"/>
        <v>0</v>
      </c>
      <c r="BF223" s="110">
        <f t="shared" si="30"/>
        <v>0</v>
      </c>
      <c r="BG223" s="110">
        <f t="shared" si="31"/>
        <v>0</v>
      </c>
      <c r="BH223" s="110">
        <f t="shared" si="32"/>
        <v>0</v>
      </c>
      <c r="BI223" s="110">
        <f t="shared" si="33"/>
        <v>0</v>
      </c>
      <c r="BJ223" s="15" t="s">
        <v>218</v>
      </c>
      <c r="BK223" s="110">
        <f t="shared" si="34"/>
        <v>0</v>
      </c>
      <c r="BL223" s="15" t="s">
        <v>474</v>
      </c>
      <c r="BM223" s="145" t="s">
        <v>599</v>
      </c>
    </row>
    <row r="224" spans="2:65" s="1" customFormat="1" ht="24.2" customHeight="1">
      <c r="B224" s="26"/>
      <c r="C224" s="146" t="s">
        <v>600</v>
      </c>
      <c r="D224" s="146" t="s">
        <v>471</v>
      </c>
      <c r="E224" s="147" t="s">
        <v>601</v>
      </c>
      <c r="F224" s="148" t="s">
        <v>602</v>
      </c>
      <c r="G224" s="149" t="s">
        <v>243</v>
      </c>
      <c r="H224" s="150">
        <v>1</v>
      </c>
      <c r="I224" s="313"/>
      <c r="J224" s="151">
        <f t="shared" ref="J224:J255" si="35">ROUND(I224*H224,2)</f>
        <v>0</v>
      </c>
      <c r="K224" s="152"/>
      <c r="L224" s="26"/>
      <c r="M224" s="153" t="s">
        <v>103</v>
      </c>
      <c r="N224" s="106" t="s">
        <v>134</v>
      </c>
      <c r="P224" s="143">
        <f t="shared" ref="P224:P255" si="36">O224*H224</f>
        <v>0</v>
      </c>
      <c r="Q224" s="143">
        <v>0</v>
      </c>
      <c r="R224" s="143">
        <f t="shared" ref="R224:R255" si="37">Q224*H224</f>
        <v>0</v>
      </c>
      <c r="S224" s="143">
        <v>0</v>
      </c>
      <c r="T224" s="144">
        <f t="shared" ref="T224:T255" si="38">S224*H224</f>
        <v>0</v>
      </c>
      <c r="AR224" s="145" t="s">
        <v>474</v>
      </c>
      <c r="AT224" s="145" t="s">
        <v>471</v>
      </c>
      <c r="AU224" s="145" t="s">
        <v>218</v>
      </c>
      <c r="AY224" s="15" t="s">
        <v>239</v>
      </c>
      <c r="BE224" s="110">
        <f t="shared" ref="BE224:BE240" si="39">IF(N224="základná",J224,0)</f>
        <v>0</v>
      </c>
      <c r="BF224" s="110">
        <f t="shared" ref="BF224:BF240" si="40">IF(N224="znížená",J224,0)</f>
        <v>0</v>
      </c>
      <c r="BG224" s="110">
        <f t="shared" ref="BG224:BG240" si="41">IF(N224="zákl. prenesená",J224,0)</f>
        <v>0</v>
      </c>
      <c r="BH224" s="110">
        <f t="shared" ref="BH224:BH240" si="42">IF(N224="zníž. prenesená",J224,0)</f>
        <v>0</v>
      </c>
      <c r="BI224" s="110">
        <f t="shared" ref="BI224:BI240" si="43">IF(N224="nulová",J224,0)</f>
        <v>0</v>
      </c>
      <c r="BJ224" s="15" t="s">
        <v>218</v>
      </c>
      <c r="BK224" s="110">
        <f t="shared" ref="BK224:BK240" si="44">ROUND(I224*H224,2)</f>
        <v>0</v>
      </c>
      <c r="BL224" s="15" t="s">
        <v>474</v>
      </c>
      <c r="BM224" s="145" t="s">
        <v>603</v>
      </c>
    </row>
    <row r="225" spans="2:65" s="1" customFormat="1" ht="21.75" customHeight="1">
      <c r="B225" s="26"/>
      <c r="C225" s="146" t="s">
        <v>604</v>
      </c>
      <c r="D225" s="146" t="s">
        <v>471</v>
      </c>
      <c r="E225" s="147" t="s">
        <v>605</v>
      </c>
      <c r="F225" s="148" t="s">
        <v>606</v>
      </c>
      <c r="G225" s="149" t="s">
        <v>243</v>
      </c>
      <c r="H225" s="150">
        <v>1</v>
      </c>
      <c r="I225" s="313"/>
      <c r="J225" s="151">
        <f t="shared" si="35"/>
        <v>0</v>
      </c>
      <c r="K225" s="152"/>
      <c r="L225" s="26"/>
      <c r="M225" s="153" t="s">
        <v>103</v>
      </c>
      <c r="N225" s="106" t="s">
        <v>134</v>
      </c>
      <c r="P225" s="143">
        <f t="shared" si="36"/>
        <v>0</v>
      </c>
      <c r="Q225" s="143">
        <v>0</v>
      </c>
      <c r="R225" s="143">
        <f t="shared" si="37"/>
        <v>0</v>
      </c>
      <c r="S225" s="143">
        <v>0</v>
      </c>
      <c r="T225" s="144">
        <f t="shared" si="38"/>
        <v>0</v>
      </c>
      <c r="AR225" s="145" t="s">
        <v>474</v>
      </c>
      <c r="AT225" s="145" t="s">
        <v>471</v>
      </c>
      <c r="AU225" s="145" t="s">
        <v>218</v>
      </c>
      <c r="AY225" s="15" t="s">
        <v>239</v>
      </c>
      <c r="BE225" s="110">
        <f t="shared" si="39"/>
        <v>0</v>
      </c>
      <c r="BF225" s="110">
        <f t="shared" si="40"/>
        <v>0</v>
      </c>
      <c r="BG225" s="110">
        <f t="shared" si="41"/>
        <v>0</v>
      </c>
      <c r="BH225" s="110">
        <f t="shared" si="42"/>
        <v>0</v>
      </c>
      <c r="BI225" s="110">
        <f t="shared" si="43"/>
        <v>0</v>
      </c>
      <c r="BJ225" s="15" t="s">
        <v>218</v>
      </c>
      <c r="BK225" s="110">
        <f t="shared" si="44"/>
        <v>0</v>
      </c>
      <c r="BL225" s="15" t="s">
        <v>474</v>
      </c>
      <c r="BM225" s="145" t="s">
        <v>607</v>
      </c>
    </row>
    <row r="226" spans="2:65" s="1" customFormat="1" ht="38.1" customHeight="1">
      <c r="B226" s="26"/>
      <c r="C226" s="146" t="s">
        <v>608</v>
      </c>
      <c r="D226" s="146" t="s">
        <v>471</v>
      </c>
      <c r="E226" s="147" t="s">
        <v>609</v>
      </c>
      <c r="F226" s="148" t="s">
        <v>610</v>
      </c>
      <c r="G226" s="149" t="s">
        <v>243</v>
      </c>
      <c r="H226" s="150">
        <v>6</v>
      </c>
      <c r="I226" s="313"/>
      <c r="J226" s="151">
        <f t="shared" si="35"/>
        <v>0</v>
      </c>
      <c r="K226" s="152"/>
      <c r="L226" s="26"/>
      <c r="M226" s="153" t="s">
        <v>103</v>
      </c>
      <c r="N226" s="106" t="s">
        <v>134</v>
      </c>
      <c r="P226" s="143">
        <f t="shared" si="36"/>
        <v>0</v>
      </c>
      <c r="Q226" s="143">
        <v>0</v>
      </c>
      <c r="R226" s="143">
        <f t="shared" si="37"/>
        <v>0</v>
      </c>
      <c r="S226" s="143">
        <v>0</v>
      </c>
      <c r="T226" s="144">
        <f t="shared" si="38"/>
        <v>0</v>
      </c>
      <c r="AR226" s="145" t="s">
        <v>474</v>
      </c>
      <c r="AT226" s="145" t="s">
        <v>471</v>
      </c>
      <c r="AU226" s="145" t="s">
        <v>218</v>
      </c>
      <c r="AY226" s="15" t="s">
        <v>239</v>
      </c>
      <c r="BE226" s="110">
        <f t="shared" si="39"/>
        <v>0</v>
      </c>
      <c r="BF226" s="110">
        <f t="shared" si="40"/>
        <v>0</v>
      </c>
      <c r="BG226" s="110">
        <f t="shared" si="41"/>
        <v>0</v>
      </c>
      <c r="BH226" s="110">
        <f t="shared" si="42"/>
        <v>0</v>
      </c>
      <c r="BI226" s="110">
        <f t="shared" si="43"/>
        <v>0</v>
      </c>
      <c r="BJ226" s="15" t="s">
        <v>218</v>
      </c>
      <c r="BK226" s="110">
        <f t="shared" si="44"/>
        <v>0</v>
      </c>
      <c r="BL226" s="15" t="s">
        <v>474</v>
      </c>
      <c r="BM226" s="145" t="s">
        <v>611</v>
      </c>
    </row>
    <row r="227" spans="2:65" s="1" customFormat="1" ht="24.2" customHeight="1">
      <c r="B227" s="26"/>
      <c r="C227" s="146" t="s">
        <v>612</v>
      </c>
      <c r="D227" s="146" t="s">
        <v>471</v>
      </c>
      <c r="E227" s="147" t="s">
        <v>613</v>
      </c>
      <c r="F227" s="148" t="s">
        <v>614</v>
      </c>
      <c r="G227" s="149" t="s">
        <v>243</v>
      </c>
      <c r="H227" s="150">
        <v>4</v>
      </c>
      <c r="I227" s="313"/>
      <c r="J227" s="151">
        <f t="shared" si="35"/>
        <v>0</v>
      </c>
      <c r="K227" s="152"/>
      <c r="L227" s="26"/>
      <c r="M227" s="153" t="s">
        <v>103</v>
      </c>
      <c r="N227" s="106" t="s">
        <v>134</v>
      </c>
      <c r="P227" s="143">
        <f t="shared" si="36"/>
        <v>0</v>
      </c>
      <c r="Q227" s="143">
        <v>0</v>
      </c>
      <c r="R227" s="143">
        <f t="shared" si="37"/>
        <v>0</v>
      </c>
      <c r="S227" s="143">
        <v>0</v>
      </c>
      <c r="T227" s="144">
        <f t="shared" si="38"/>
        <v>0</v>
      </c>
      <c r="AR227" s="145" t="s">
        <v>474</v>
      </c>
      <c r="AT227" s="145" t="s">
        <v>471</v>
      </c>
      <c r="AU227" s="145" t="s">
        <v>218</v>
      </c>
      <c r="AY227" s="15" t="s">
        <v>239</v>
      </c>
      <c r="BE227" s="110">
        <f t="shared" si="39"/>
        <v>0</v>
      </c>
      <c r="BF227" s="110">
        <f t="shared" si="40"/>
        <v>0</v>
      </c>
      <c r="BG227" s="110">
        <f t="shared" si="41"/>
        <v>0</v>
      </c>
      <c r="BH227" s="110">
        <f t="shared" si="42"/>
        <v>0</v>
      </c>
      <c r="BI227" s="110">
        <f t="shared" si="43"/>
        <v>0</v>
      </c>
      <c r="BJ227" s="15" t="s">
        <v>218</v>
      </c>
      <c r="BK227" s="110">
        <f t="shared" si="44"/>
        <v>0</v>
      </c>
      <c r="BL227" s="15" t="s">
        <v>474</v>
      </c>
      <c r="BM227" s="145" t="s">
        <v>615</v>
      </c>
    </row>
    <row r="228" spans="2:65" s="1" customFormat="1" ht="16.5" customHeight="1">
      <c r="B228" s="26"/>
      <c r="C228" s="146" t="s">
        <v>616</v>
      </c>
      <c r="D228" s="146" t="s">
        <v>471</v>
      </c>
      <c r="E228" s="147" t="s">
        <v>617</v>
      </c>
      <c r="F228" s="148" t="s">
        <v>618</v>
      </c>
      <c r="G228" s="149" t="s">
        <v>243</v>
      </c>
      <c r="H228" s="150">
        <v>4</v>
      </c>
      <c r="I228" s="313"/>
      <c r="J228" s="151">
        <f t="shared" si="35"/>
        <v>0</v>
      </c>
      <c r="K228" s="152"/>
      <c r="L228" s="26"/>
      <c r="M228" s="153" t="s">
        <v>103</v>
      </c>
      <c r="N228" s="106" t="s">
        <v>134</v>
      </c>
      <c r="P228" s="143">
        <f t="shared" si="36"/>
        <v>0</v>
      </c>
      <c r="Q228" s="143">
        <v>0</v>
      </c>
      <c r="R228" s="143">
        <f t="shared" si="37"/>
        <v>0</v>
      </c>
      <c r="S228" s="143">
        <v>0</v>
      </c>
      <c r="T228" s="144">
        <f t="shared" si="38"/>
        <v>0</v>
      </c>
      <c r="AR228" s="145" t="s">
        <v>474</v>
      </c>
      <c r="AT228" s="145" t="s">
        <v>471</v>
      </c>
      <c r="AU228" s="145" t="s">
        <v>218</v>
      </c>
      <c r="AY228" s="15" t="s">
        <v>239</v>
      </c>
      <c r="BE228" s="110">
        <f t="shared" si="39"/>
        <v>0</v>
      </c>
      <c r="BF228" s="110">
        <f t="shared" si="40"/>
        <v>0</v>
      </c>
      <c r="BG228" s="110">
        <f t="shared" si="41"/>
        <v>0</v>
      </c>
      <c r="BH228" s="110">
        <f t="shared" si="42"/>
        <v>0</v>
      </c>
      <c r="BI228" s="110">
        <f t="shared" si="43"/>
        <v>0</v>
      </c>
      <c r="BJ228" s="15" t="s">
        <v>218</v>
      </c>
      <c r="BK228" s="110">
        <f t="shared" si="44"/>
        <v>0</v>
      </c>
      <c r="BL228" s="15" t="s">
        <v>474</v>
      </c>
      <c r="BM228" s="145" t="s">
        <v>619</v>
      </c>
    </row>
    <row r="229" spans="2:65" s="1" customFormat="1" ht="24.2" customHeight="1">
      <c r="B229" s="26"/>
      <c r="C229" s="146" t="s">
        <v>620</v>
      </c>
      <c r="D229" s="146" t="s">
        <v>471</v>
      </c>
      <c r="E229" s="147" t="s">
        <v>621</v>
      </c>
      <c r="F229" s="148" t="s">
        <v>622</v>
      </c>
      <c r="G229" s="149" t="s">
        <v>243</v>
      </c>
      <c r="H229" s="150">
        <v>2</v>
      </c>
      <c r="I229" s="313"/>
      <c r="J229" s="151">
        <f t="shared" si="35"/>
        <v>0</v>
      </c>
      <c r="K229" s="152"/>
      <c r="L229" s="26"/>
      <c r="M229" s="153" t="s">
        <v>103</v>
      </c>
      <c r="N229" s="106" t="s">
        <v>134</v>
      </c>
      <c r="P229" s="143">
        <f t="shared" si="36"/>
        <v>0</v>
      </c>
      <c r="Q229" s="143">
        <v>0</v>
      </c>
      <c r="R229" s="143">
        <f t="shared" si="37"/>
        <v>0</v>
      </c>
      <c r="S229" s="143">
        <v>0</v>
      </c>
      <c r="T229" s="144">
        <f t="shared" si="38"/>
        <v>0</v>
      </c>
      <c r="AR229" s="145" t="s">
        <v>474</v>
      </c>
      <c r="AT229" s="145" t="s">
        <v>471</v>
      </c>
      <c r="AU229" s="145" t="s">
        <v>218</v>
      </c>
      <c r="AY229" s="15" t="s">
        <v>239</v>
      </c>
      <c r="BE229" s="110">
        <f t="shared" si="39"/>
        <v>0</v>
      </c>
      <c r="BF229" s="110">
        <f t="shared" si="40"/>
        <v>0</v>
      </c>
      <c r="BG229" s="110">
        <f t="shared" si="41"/>
        <v>0</v>
      </c>
      <c r="BH229" s="110">
        <f t="shared" si="42"/>
        <v>0</v>
      </c>
      <c r="BI229" s="110">
        <f t="shared" si="43"/>
        <v>0</v>
      </c>
      <c r="BJ229" s="15" t="s">
        <v>218</v>
      </c>
      <c r="BK229" s="110">
        <f t="shared" si="44"/>
        <v>0</v>
      </c>
      <c r="BL229" s="15" t="s">
        <v>474</v>
      </c>
      <c r="BM229" s="145" t="s">
        <v>623</v>
      </c>
    </row>
    <row r="230" spans="2:65" s="1" customFormat="1" ht="33" customHeight="1">
      <c r="B230" s="26"/>
      <c r="C230" s="146" t="s">
        <v>624</v>
      </c>
      <c r="D230" s="146" t="s">
        <v>471</v>
      </c>
      <c r="E230" s="147" t="s">
        <v>625</v>
      </c>
      <c r="F230" s="148" t="s">
        <v>626</v>
      </c>
      <c r="G230" s="149" t="s">
        <v>243</v>
      </c>
      <c r="H230" s="150">
        <v>1</v>
      </c>
      <c r="I230" s="313"/>
      <c r="J230" s="151">
        <f t="shared" si="35"/>
        <v>0</v>
      </c>
      <c r="K230" s="152"/>
      <c r="L230" s="26"/>
      <c r="M230" s="153" t="s">
        <v>103</v>
      </c>
      <c r="N230" s="106" t="s">
        <v>134</v>
      </c>
      <c r="P230" s="143">
        <f t="shared" si="36"/>
        <v>0</v>
      </c>
      <c r="Q230" s="143">
        <v>0</v>
      </c>
      <c r="R230" s="143">
        <f t="shared" si="37"/>
        <v>0</v>
      </c>
      <c r="S230" s="143">
        <v>0</v>
      </c>
      <c r="T230" s="144">
        <f t="shared" si="38"/>
        <v>0</v>
      </c>
      <c r="AR230" s="145" t="s">
        <v>474</v>
      </c>
      <c r="AT230" s="145" t="s">
        <v>471</v>
      </c>
      <c r="AU230" s="145" t="s">
        <v>218</v>
      </c>
      <c r="AY230" s="15" t="s">
        <v>239</v>
      </c>
      <c r="BE230" s="110">
        <f t="shared" si="39"/>
        <v>0</v>
      </c>
      <c r="BF230" s="110">
        <f t="shared" si="40"/>
        <v>0</v>
      </c>
      <c r="BG230" s="110">
        <f t="shared" si="41"/>
        <v>0</v>
      </c>
      <c r="BH230" s="110">
        <f t="shared" si="42"/>
        <v>0</v>
      </c>
      <c r="BI230" s="110">
        <f t="shared" si="43"/>
        <v>0</v>
      </c>
      <c r="BJ230" s="15" t="s">
        <v>218</v>
      </c>
      <c r="BK230" s="110">
        <f t="shared" si="44"/>
        <v>0</v>
      </c>
      <c r="BL230" s="15" t="s">
        <v>474</v>
      </c>
      <c r="BM230" s="145" t="s">
        <v>627</v>
      </c>
    </row>
    <row r="231" spans="2:65" s="1" customFormat="1" ht="24.2" customHeight="1">
      <c r="B231" s="26"/>
      <c r="C231" s="146" t="s">
        <v>628</v>
      </c>
      <c r="D231" s="146" t="s">
        <v>471</v>
      </c>
      <c r="E231" s="147" t="s">
        <v>629</v>
      </c>
      <c r="F231" s="148" t="s">
        <v>630</v>
      </c>
      <c r="G231" s="149" t="s">
        <v>243</v>
      </c>
      <c r="H231" s="150">
        <v>2</v>
      </c>
      <c r="I231" s="313"/>
      <c r="J231" s="151">
        <f t="shared" si="35"/>
        <v>0</v>
      </c>
      <c r="K231" s="152"/>
      <c r="L231" s="26"/>
      <c r="M231" s="153" t="s">
        <v>103</v>
      </c>
      <c r="N231" s="106" t="s">
        <v>134</v>
      </c>
      <c r="P231" s="143">
        <f t="shared" si="36"/>
        <v>0</v>
      </c>
      <c r="Q231" s="143">
        <v>0</v>
      </c>
      <c r="R231" s="143">
        <f t="shared" si="37"/>
        <v>0</v>
      </c>
      <c r="S231" s="143">
        <v>0</v>
      </c>
      <c r="T231" s="144">
        <f t="shared" si="38"/>
        <v>0</v>
      </c>
      <c r="AR231" s="145" t="s">
        <v>474</v>
      </c>
      <c r="AT231" s="145" t="s">
        <v>471</v>
      </c>
      <c r="AU231" s="145" t="s">
        <v>218</v>
      </c>
      <c r="AY231" s="15" t="s">
        <v>239</v>
      </c>
      <c r="BE231" s="110">
        <f t="shared" si="39"/>
        <v>0</v>
      </c>
      <c r="BF231" s="110">
        <f t="shared" si="40"/>
        <v>0</v>
      </c>
      <c r="BG231" s="110">
        <f t="shared" si="41"/>
        <v>0</v>
      </c>
      <c r="BH231" s="110">
        <f t="shared" si="42"/>
        <v>0</v>
      </c>
      <c r="BI231" s="110">
        <f t="shared" si="43"/>
        <v>0</v>
      </c>
      <c r="BJ231" s="15" t="s">
        <v>218</v>
      </c>
      <c r="BK231" s="110">
        <f t="shared" si="44"/>
        <v>0</v>
      </c>
      <c r="BL231" s="15" t="s">
        <v>474</v>
      </c>
      <c r="BM231" s="145" t="s">
        <v>631</v>
      </c>
    </row>
    <row r="232" spans="2:65" s="1" customFormat="1" ht="16.5" customHeight="1">
      <c r="B232" s="26"/>
      <c r="C232" s="146" t="s">
        <v>632</v>
      </c>
      <c r="D232" s="146" t="s">
        <v>471</v>
      </c>
      <c r="E232" s="147" t="s">
        <v>633</v>
      </c>
      <c r="F232" s="148" t="s">
        <v>634</v>
      </c>
      <c r="G232" s="149" t="s">
        <v>243</v>
      </c>
      <c r="H232" s="150">
        <v>2</v>
      </c>
      <c r="I232" s="313"/>
      <c r="J232" s="151">
        <f t="shared" si="35"/>
        <v>0</v>
      </c>
      <c r="K232" s="152"/>
      <c r="L232" s="26"/>
      <c r="M232" s="153" t="s">
        <v>103</v>
      </c>
      <c r="N232" s="106" t="s">
        <v>134</v>
      </c>
      <c r="P232" s="143">
        <f t="shared" si="36"/>
        <v>0</v>
      </c>
      <c r="Q232" s="143">
        <v>0</v>
      </c>
      <c r="R232" s="143">
        <f t="shared" si="37"/>
        <v>0</v>
      </c>
      <c r="S232" s="143">
        <v>0</v>
      </c>
      <c r="T232" s="144">
        <f t="shared" si="38"/>
        <v>0</v>
      </c>
      <c r="AR232" s="145" t="s">
        <v>474</v>
      </c>
      <c r="AT232" s="145" t="s">
        <v>471</v>
      </c>
      <c r="AU232" s="145" t="s">
        <v>218</v>
      </c>
      <c r="AY232" s="15" t="s">
        <v>239</v>
      </c>
      <c r="BE232" s="110">
        <f t="shared" si="39"/>
        <v>0</v>
      </c>
      <c r="BF232" s="110">
        <f t="shared" si="40"/>
        <v>0</v>
      </c>
      <c r="BG232" s="110">
        <f t="shared" si="41"/>
        <v>0</v>
      </c>
      <c r="BH232" s="110">
        <f t="shared" si="42"/>
        <v>0</v>
      </c>
      <c r="BI232" s="110">
        <f t="shared" si="43"/>
        <v>0</v>
      </c>
      <c r="BJ232" s="15" t="s">
        <v>218</v>
      </c>
      <c r="BK232" s="110">
        <f t="shared" si="44"/>
        <v>0</v>
      </c>
      <c r="BL232" s="15" t="s">
        <v>474</v>
      </c>
      <c r="BM232" s="145" t="s">
        <v>635</v>
      </c>
    </row>
    <row r="233" spans="2:65" s="1" customFormat="1" ht="16.5" customHeight="1">
      <c r="B233" s="26"/>
      <c r="C233" s="146" t="s">
        <v>636</v>
      </c>
      <c r="D233" s="146" t="s">
        <v>471</v>
      </c>
      <c r="E233" s="147" t="s">
        <v>637</v>
      </c>
      <c r="F233" s="148" t="s">
        <v>638</v>
      </c>
      <c r="G233" s="149" t="s">
        <v>243</v>
      </c>
      <c r="H233" s="150">
        <v>1</v>
      </c>
      <c r="I233" s="313"/>
      <c r="J233" s="151">
        <f t="shared" si="35"/>
        <v>0</v>
      </c>
      <c r="K233" s="152"/>
      <c r="L233" s="26"/>
      <c r="M233" s="153" t="s">
        <v>103</v>
      </c>
      <c r="N233" s="106" t="s">
        <v>134</v>
      </c>
      <c r="P233" s="143">
        <f t="shared" si="36"/>
        <v>0</v>
      </c>
      <c r="Q233" s="143">
        <v>0</v>
      </c>
      <c r="R233" s="143">
        <f t="shared" si="37"/>
        <v>0</v>
      </c>
      <c r="S233" s="143">
        <v>0</v>
      </c>
      <c r="T233" s="144">
        <f t="shared" si="38"/>
        <v>0</v>
      </c>
      <c r="AR233" s="145" t="s">
        <v>474</v>
      </c>
      <c r="AT233" s="145" t="s">
        <v>471</v>
      </c>
      <c r="AU233" s="145" t="s">
        <v>218</v>
      </c>
      <c r="AY233" s="15" t="s">
        <v>239</v>
      </c>
      <c r="BE233" s="110">
        <f t="shared" si="39"/>
        <v>0</v>
      </c>
      <c r="BF233" s="110">
        <f t="shared" si="40"/>
        <v>0</v>
      </c>
      <c r="BG233" s="110">
        <f t="shared" si="41"/>
        <v>0</v>
      </c>
      <c r="BH233" s="110">
        <f t="shared" si="42"/>
        <v>0</v>
      </c>
      <c r="BI233" s="110">
        <f t="shared" si="43"/>
        <v>0</v>
      </c>
      <c r="BJ233" s="15" t="s">
        <v>218</v>
      </c>
      <c r="BK233" s="110">
        <f t="shared" si="44"/>
        <v>0</v>
      </c>
      <c r="BL233" s="15" t="s">
        <v>474</v>
      </c>
      <c r="BM233" s="145" t="s">
        <v>639</v>
      </c>
    </row>
    <row r="234" spans="2:65" s="1" customFormat="1" ht="24.2" customHeight="1">
      <c r="B234" s="26"/>
      <c r="C234" s="146" t="s">
        <v>640</v>
      </c>
      <c r="D234" s="146" t="s">
        <v>471</v>
      </c>
      <c r="E234" s="147" t="s">
        <v>641</v>
      </c>
      <c r="F234" s="148" t="s">
        <v>642</v>
      </c>
      <c r="G234" s="149" t="s">
        <v>243</v>
      </c>
      <c r="H234" s="150">
        <v>1</v>
      </c>
      <c r="I234" s="313"/>
      <c r="J234" s="151">
        <f t="shared" si="35"/>
        <v>0</v>
      </c>
      <c r="K234" s="152"/>
      <c r="L234" s="26"/>
      <c r="M234" s="153" t="s">
        <v>103</v>
      </c>
      <c r="N234" s="106" t="s">
        <v>134</v>
      </c>
      <c r="P234" s="143">
        <f t="shared" si="36"/>
        <v>0</v>
      </c>
      <c r="Q234" s="143">
        <v>0</v>
      </c>
      <c r="R234" s="143">
        <f t="shared" si="37"/>
        <v>0</v>
      </c>
      <c r="S234" s="143">
        <v>0</v>
      </c>
      <c r="T234" s="144">
        <f t="shared" si="38"/>
        <v>0</v>
      </c>
      <c r="AR234" s="145" t="s">
        <v>474</v>
      </c>
      <c r="AT234" s="145" t="s">
        <v>471</v>
      </c>
      <c r="AU234" s="145" t="s">
        <v>218</v>
      </c>
      <c r="AY234" s="15" t="s">
        <v>239</v>
      </c>
      <c r="BE234" s="110">
        <f t="shared" si="39"/>
        <v>0</v>
      </c>
      <c r="BF234" s="110">
        <f t="shared" si="40"/>
        <v>0</v>
      </c>
      <c r="BG234" s="110">
        <f t="shared" si="41"/>
        <v>0</v>
      </c>
      <c r="BH234" s="110">
        <f t="shared" si="42"/>
        <v>0</v>
      </c>
      <c r="BI234" s="110">
        <f t="shared" si="43"/>
        <v>0</v>
      </c>
      <c r="BJ234" s="15" t="s">
        <v>218</v>
      </c>
      <c r="BK234" s="110">
        <f t="shared" si="44"/>
        <v>0</v>
      </c>
      <c r="BL234" s="15" t="s">
        <v>474</v>
      </c>
      <c r="BM234" s="145" t="s">
        <v>643</v>
      </c>
    </row>
    <row r="235" spans="2:65" s="1" customFormat="1" ht="24.2" customHeight="1">
      <c r="B235" s="26"/>
      <c r="C235" s="146" t="s">
        <v>644</v>
      </c>
      <c r="D235" s="146" t="s">
        <v>471</v>
      </c>
      <c r="E235" s="147" t="s">
        <v>645</v>
      </c>
      <c r="F235" s="148" t="s">
        <v>646</v>
      </c>
      <c r="G235" s="149" t="s">
        <v>647</v>
      </c>
      <c r="H235" s="150">
        <v>40</v>
      </c>
      <c r="I235" s="313"/>
      <c r="J235" s="151">
        <f t="shared" si="35"/>
        <v>0</v>
      </c>
      <c r="K235" s="152"/>
      <c r="L235" s="26"/>
      <c r="M235" s="153" t="s">
        <v>103</v>
      </c>
      <c r="N235" s="106" t="s">
        <v>134</v>
      </c>
      <c r="P235" s="143">
        <f t="shared" si="36"/>
        <v>0</v>
      </c>
      <c r="Q235" s="143">
        <v>0</v>
      </c>
      <c r="R235" s="143">
        <f t="shared" si="37"/>
        <v>0</v>
      </c>
      <c r="S235" s="143">
        <v>0</v>
      </c>
      <c r="T235" s="144">
        <f t="shared" si="38"/>
        <v>0</v>
      </c>
      <c r="AR235" s="145" t="s">
        <v>648</v>
      </c>
      <c r="AT235" s="145" t="s">
        <v>471</v>
      </c>
      <c r="AU235" s="145" t="s">
        <v>218</v>
      </c>
      <c r="AY235" s="15" t="s">
        <v>239</v>
      </c>
      <c r="BE235" s="110">
        <f t="shared" si="39"/>
        <v>0</v>
      </c>
      <c r="BF235" s="110">
        <f t="shared" si="40"/>
        <v>0</v>
      </c>
      <c r="BG235" s="110">
        <f t="shared" si="41"/>
        <v>0</v>
      </c>
      <c r="BH235" s="110">
        <f t="shared" si="42"/>
        <v>0</v>
      </c>
      <c r="BI235" s="110">
        <f t="shared" si="43"/>
        <v>0</v>
      </c>
      <c r="BJ235" s="15" t="s">
        <v>218</v>
      </c>
      <c r="BK235" s="110">
        <f t="shared" si="44"/>
        <v>0</v>
      </c>
      <c r="BL235" s="15" t="s">
        <v>648</v>
      </c>
      <c r="BM235" s="145" t="s">
        <v>649</v>
      </c>
    </row>
    <row r="236" spans="2:65" s="1" customFormat="1" ht="16.5" customHeight="1">
      <c r="B236" s="26"/>
      <c r="C236" s="146" t="s">
        <v>650</v>
      </c>
      <c r="D236" s="146" t="s">
        <v>471</v>
      </c>
      <c r="E236" s="147" t="s">
        <v>651</v>
      </c>
      <c r="F236" s="148" t="s">
        <v>652</v>
      </c>
      <c r="G236" s="149" t="s">
        <v>647</v>
      </c>
      <c r="H236" s="150">
        <v>4</v>
      </c>
      <c r="I236" s="313"/>
      <c r="J236" s="151">
        <f t="shared" si="35"/>
        <v>0</v>
      </c>
      <c r="K236" s="152"/>
      <c r="L236" s="26"/>
      <c r="M236" s="153" t="s">
        <v>103</v>
      </c>
      <c r="N236" s="106" t="s">
        <v>134</v>
      </c>
      <c r="P236" s="143">
        <f t="shared" si="36"/>
        <v>0</v>
      </c>
      <c r="Q236" s="143">
        <v>0</v>
      </c>
      <c r="R236" s="143">
        <f t="shared" si="37"/>
        <v>0</v>
      </c>
      <c r="S236" s="143">
        <v>0</v>
      </c>
      <c r="T236" s="144">
        <f t="shared" si="38"/>
        <v>0</v>
      </c>
      <c r="AR236" s="145" t="s">
        <v>648</v>
      </c>
      <c r="AT236" s="145" t="s">
        <v>471</v>
      </c>
      <c r="AU236" s="145" t="s">
        <v>218</v>
      </c>
      <c r="AY236" s="15" t="s">
        <v>239</v>
      </c>
      <c r="BE236" s="110">
        <f t="shared" si="39"/>
        <v>0</v>
      </c>
      <c r="BF236" s="110">
        <f t="shared" si="40"/>
        <v>0</v>
      </c>
      <c r="BG236" s="110">
        <f t="shared" si="41"/>
        <v>0</v>
      </c>
      <c r="BH236" s="110">
        <f t="shared" si="42"/>
        <v>0</v>
      </c>
      <c r="BI236" s="110">
        <f t="shared" si="43"/>
        <v>0</v>
      </c>
      <c r="BJ236" s="15" t="s">
        <v>218</v>
      </c>
      <c r="BK236" s="110">
        <f t="shared" si="44"/>
        <v>0</v>
      </c>
      <c r="BL236" s="15" t="s">
        <v>648</v>
      </c>
      <c r="BM236" s="145" t="s">
        <v>653</v>
      </c>
    </row>
    <row r="237" spans="2:65" s="1" customFormat="1" ht="16.5" customHeight="1">
      <c r="B237" s="26"/>
      <c r="C237" s="146" t="s">
        <v>654</v>
      </c>
      <c r="D237" s="146" t="s">
        <v>471</v>
      </c>
      <c r="E237" s="147" t="s">
        <v>655</v>
      </c>
      <c r="F237" s="148" t="s">
        <v>656</v>
      </c>
      <c r="G237" s="149" t="s">
        <v>647</v>
      </c>
      <c r="H237" s="150">
        <v>40</v>
      </c>
      <c r="I237" s="313"/>
      <c r="J237" s="151">
        <f t="shared" si="35"/>
        <v>0</v>
      </c>
      <c r="K237" s="152"/>
      <c r="L237" s="26"/>
      <c r="M237" s="153" t="s">
        <v>103</v>
      </c>
      <c r="N237" s="106" t="s">
        <v>134</v>
      </c>
      <c r="P237" s="143">
        <f t="shared" si="36"/>
        <v>0</v>
      </c>
      <c r="Q237" s="143">
        <v>0</v>
      </c>
      <c r="R237" s="143">
        <f t="shared" si="37"/>
        <v>0</v>
      </c>
      <c r="S237" s="143">
        <v>0</v>
      </c>
      <c r="T237" s="144">
        <f t="shared" si="38"/>
        <v>0</v>
      </c>
      <c r="AR237" s="145" t="s">
        <v>648</v>
      </c>
      <c r="AT237" s="145" t="s">
        <v>471</v>
      </c>
      <c r="AU237" s="145" t="s">
        <v>218</v>
      </c>
      <c r="AY237" s="15" t="s">
        <v>239</v>
      </c>
      <c r="BE237" s="110">
        <f t="shared" si="39"/>
        <v>0</v>
      </c>
      <c r="BF237" s="110">
        <f t="shared" si="40"/>
        <v>0</v>
      </c>
      <c r="BG237" s="110">
        <f t="shared" si="41"/>
        <v>0</v>
      </c>
      <c r="BH237" s="110">
        <f t="shared" si="42"/>
        <v>0</v>
      </c>
      <c r="BI237" s="110">
        <f t="shared" si="43"/>
        <v>0</v>
      </c>
      <c r="BJ237" s="15" t="s">
        <v>218</v>
      </c>
      <c r="BK237" s="110">
        <f t="shared" si="44"/>
        <v>0</v>
      </c>
      <c r="BL237" s="15" t="s">
        <v>648</v>
      </c>
      <c r="BM237" s="145" t="s">
        <v>657</v>
      </c>
    </row>
    <row r="238" spans="2:65" s="1" customFormat="1" ht="16.5" customHeight="1">
      <c r="B238" s="26"/>
      <c r="C238" s="146" t="s">
        <v>658</v>
      </c>
      <c r="D238" s="146" t="s">
        <v>471</v>
      </c>
      <c r="E238" s="147" t="s">
        <v>659</v>
      </c>
      <c r="F238" s="148" t="s">
        <v>660</v>
      </c>
      <c r="G238" s="149" t="s">
        <v>647</v>
      </c>
      <c r="H238" s="150">
        <v>24</v>
      </c>
      <c r="I238" s="313"/>
      <c r="J238" s="151">
        <f t="shared" si="35"/>
        <v>0</v>
      </c>
      <c r="K238" s="152"/>
      <c r="L238" s="26"/>
      <c r="M238" s="153" t="s">
        <v>103</v>
      </c>
      <c r="N238" s="106" t="s">
        <v>134</v>
      </c>
      <c r="P238" s="143">
        <f t="shared" si="36"/>
        <v>0</v>
      </c>
      <c r="Q238" s="143">
        <v>0</v>
      </c>
      <c r="R238" s="143">
        <f t="shared" si="37"/>
        <v>0</v>
      </c>
      <c r="S238" s="143">
        <v>0</v>
      </c>
      <c r="T238" s="144">
        <f t="shared" si="38"/>
        <v>0</v>
      </c>
      <c r="AR238" s="145" t="s">
        <v>648</v>
      </c>
      <c r="AT238" s="145" t="s">
        <v>471</v>
      </c>
      <c r="AU238" s="145" t="s">
        <v>218</v>
      </c>
      <c r="AY238" s="15" t="s">
        <v>239</v>
      </c>
      <c r="BE238" s="110">
        <f t="shared" si="39"/>
        <v>0</v>
      </c>
      <c r="BF238" s="110">
        <f t="shared" si="40"/>
        <v>0</v>
      </c>
      <c r="BG238" s="110">
        <f t="shared" si="41"/>
        <v>0</v>
      </c>
      <c r="BH238" s="110">
        <f t="shared" si="42"/>
        <v>0</v>
      </c>
      <c r="BI238" s="110">
        <f t="shared" si="43"/>
        <v>0</v>
      </c>
      <c r="BJ238" s="15" t="s">
        <v>218</v>
      </c>
      <c r="BK238" s="110">
        <f t="shared" si="44"/>
        <v>0</v>
      </c>
      <c r="BL238" s="15" t="s">
        <v>648</v>
      </c>
      <c r="BM238" s="145" t="s">
        <v>661</v>
      </c>
    </row>
    <row r="239" spans="2:65" s="1" customFormat="1" ht="16.5" customHeight="1">
      <c r="B239" s="26"/>
      <c r="C239" s="146" t="s">
        <v>662</v>
      </c>
      <c r="D239" s="146" t="s">
        <v>471</v>
      </c>
      <c r="E239" s="147" t="s">
        <v>663</v>
      </c>
      <c r="F239" s="148" t="s">
        <v>664</v>
      </c>
      <c r="G239" s="149" t="s">
        <v>243</v>
      </c>
      <c r="H239" s="150">
        <v>1</v>
      </c>
      <c r="I239" s="313"/>
      <c r="J239" s="151">
        <f t="shared" si="35"/>
        <v>0</v>
      </c>
      <c r="K239" s="152"/>
      <c r="L239" s="26"/>
      <c r="M239" s="153" t="s">
        <v>103</v>
      </c>
      <c r="N239" s="106" t="s">
        <v>134</v>
      </c>
      <c r="P239" s="143">
        <f t="shared" si="36"/>
        <v>0</v>
      </c>
      <c r="Q239" s="143">
        <v>0</v>
      </c>
      <c r="R239" s="143">
        <f t="shared" si="37"/>
        <v>0</v>
      </c>
      <c r="S239" s="143">
        <v>0</v>
      </c>
      <c r="T239" s="144">
        <f t="shared" si="38"/>
        <v>0</v>
      </c>
      <c r="AR239" s="145" t="s">
        <v>474</v>
      </c>
      <c r="AT239" s="145" t="s">
        <v>471</v>
      </c>
      <c r="AU239" s="145" t="s">
        <v>218</v>
      </c>
      <c r="AY239" s="15" t="s">
        <v>239</v>
      </c>
      <c r="BE239" s="110">
        <f t="shared" si="39"/>
        <v>0</v>
      </c>
      <c r="BF239" s="110">
        <f t="shared" si="40"/>
        <v>0</v>
      </c>
      <c r="BG239" s="110">
        <f t="shared" si="41"/>
        <v>0</v>
      </c>
      <c r="BH239" s="110">
        <f t="shared" si="42"/>
        <v>0</v>
      </c>
      <c r="BI239" s="110">
        <f t="shared" si="43"/>
        <v>0</v>
      </c>
      <c r="BJ239" s="15" t="s">
        <v>218</v>
      </c>
      <c r="BK239" s="110">
        <f t="shared" si="44"/>
        <v>0</v>
      </c>
      <c r="BL239" s="15" t="s">
        <v>474</v>
      </c>
      <c r="BM239" s="145" t="s">
        <v>665</v>
      </c>
    </row>
    <row r="240" spans="2:65" s="1" customFormat="1" ht="16.5" customHeight="1">
      <c r="B240" s="26"/>
      <c r="C240" s="146" t="s">
        <v>666</v>
      </c>
      <c r="D240" s="146" t="s">
        <v>471</v>
      </c>
      <c r="E240" s="147" t="s">
        <v>667</v>
      </c>
      <c r="F240" s="148" t="s">
        <v>668</v>
      </c>
      <c r="G240" s="149" t="s">
        <v>243</v>
      </c>
      <c r="H240" s="150">
        <v>1</v>
      </c>
      <c r="I240" s="313"/>
      <c r="J240" s="151">
        <f t="shared" si="35"/>
        <v>0</v>
      </c>
      <c r="K240" s="152"/>
      <c r="L240" s="26"/>
      <c r="M240" s="153" t="s">
        <v>103</v>
      </c>
      <c r="N240" s="106" t="s">
        <v>134</v>
      </c>
      <c r="P240" s="143">
        <f t="shared" si="36"/>
        <v>0</v>
      </c>
      <c r="Q240" s="143">
        <v>0</v>
      </c>
      <c r="R240" s="143">
        <f t="shared" si="37"/>
        <v>0</v>
      </c>
      <c r="S240" s="143">
        <v>0</v>
      </c>
      <c r="T240" s="144">
        <f t="shared" si="38"/>
        <v>0</v>
      </c>
      <c r="AR240" s="145" t="s">
        <v>474</v>
      </c>
      <c r="AT240" s="145" t="s">
        <v>471</v>
      </c>
      <c r="AU240" s="145" t="s">
        <v>218</v>
      </c>
      <c r="AY240" s="15" t="s">
        <v>239</v>
      </c>
      <c r="BE240" s="110">
        <f t="shared" si="39"/>
        <v>0</v>
      </c>
      <c r="BF240" s="110">
        <f t="shared" si="40"/>
        <v>0</v>
      </c>
      <c r="BG240" s="110">
        <f t="shared" si="41"/>
        <v>0</v>
      </c>
      <c r="BH240" s="110">
        <f t="shared" si="42"/>
        <v>0</v>
      </c>
      <c r="BI240" s="110">
        <f t="shared" si="43"/>
        <v>0</v>
      </c>
      <c r="BJ240" s="15" t="s">
        <v>218</v>
      </c>
      <c r="BK240" s="110">
        <f t="shared" si="44"/>
        <v>0</v>
      </c>
      <c r="BL240" s="15" t="s">
        <v>474</v>
      </c>
      <c r="BM240" s="145" t="s">
        <v>669</v>
      </c>
    </row>
    <row r="241" spans="2:65" s="11" customFormat="1" ht="23.1" customHeight="1">
      <c r="B241" s="122"/>
      <c r="D241" s="123" t="s">
        <v>163</v>
      </c>
      <c r="E241" s="131" t="s">
        <v>670</v>
      </c>
      <c r="F241" s="131" t="s">
        <v>671</v>
      </c>
      <c r="J241" s="132">
        <f>BK241</f>
        <v>0</v>
      </c>
      <c r="L241" s="122"/>
      <c r="M241" s="126"/>
      <c r="P241" s="127">
        <f>SUM(P242:P260)</f>
        <v>0</v>
      </c>
      <c r="R241" s="127">
        <f>SUM(R242:R260)</f>
        <v>0</v>
      </c>
      <c r="T241" s="128">
        <f>SUM(T242:T260)</f>
        <v>0</v>
      </c>
      <c r="AR241" s="123" t="s">
        <v>249</v>
      </c>
      <c r="AT241" s="129" t="s">
        <v>163</v>
      </c>
      <c r="AU241" s="129" t="s">
        <v>103</v>
      </c>
      <c r="AY241" s="123" t="s">
        <v>239</v>
      </c>
      <c r="BK241" s="130">
        <f>SUM(BK242:BK260)</f>
        <v>0</v>
      </c>
    </row>
    <row r="242" spans="2:65" s="1" customFormat="1" ht="16.5" customHeight="1">
      <c r="B242" s="26"/>
      <c r="C242" s="146" t="s">
        <v>672</v>
      </c>
      <c r="D242" s="146" t="s">
        <v>471</v>
      </c>
      <c r="E242" s="147" t="s">
        <v>673</v>
      </c>
      <c r="F242" s="148" t="s">
        <v>674</v>
      </c>
      <c r="G242" s="149" t="s">
        <v>675</v>
      </c>
      <c r="H242" s="150">
        <v>2.4500000000000002</v>
      </c>
      <c r="I242" s="313"/>
      <c r="J242" s="151">
        <f t="shared" ref="J242:J260" si="45">ROUND(I242*H242,2)</f>
        <v>0</v>
      </c>
      <c r="K242" s="152"/>
      <c r="L242" s="26"/>
      <c r="M242" s="153" t="s">
        <v>103</v>
      </c>
      <c r="N242" s="106" t="s">
        <v>134</v>
      </c>
      <c r="P242" s="143">
        <f t="shared" ref="P242:P260" si="46">O242*H242</f>
        <v>0</v>
      </c>
      <c r="Q242" s="143">
        <v>0</v>
      </c>
      <c r="R242" s="143">
        <f t="shared" ref="R242:R260" si="47">Q242*H242</f>
        <v>0</v>
      </c>
      <c r="S242" s="143">
        <v>0</v>
      </c>
      <c r="T242" s="144">
        <f t="shared" ref="T242:T260" si="48">S242*H242</f>
        <v>0</v>
      </c>
      <c r="AR242" s="145" t="s">
        <v>474</v>
      </c>
      <c r="AT242" s="145" t="s">
        <v>471</v>
      </c>
      <c r="AU242" s="145" t="s">
        <v>218</v>
      </c>
      <c r="AY242" s="15" t="s">
        <v>239</v>
      </c>
      <c r="BE242" s="110">
        <f t="shared" ref="BE242:BE260" si="49">IF(N242="základná",J242,0)</f>
        <v>0</v>
      </c>
      <c r="BF242" s="110">
        <f t="shared" ref="BF242:BF260" si="50">IF(N242="znížená",J242,0)</f>
        <v>0</v>
      </c>
      <c r="BG242" s="110">
        <f t="shared" ref="BG242:BG260" si="51">IF(N242="zákl. prenesená",J242,0)</f>
        <v>0</v>
      </c>
      <c r="BH242" s="110">
        <f t="shared" ref="BH242:BH260" si="52">IF(N242="zníž. prenesená",J242,0)</f>
        <v>0</v>
      </c>
      <c r="BI242" s="110">
        <f t="shared" ref="BI242:BI260" si="53">IF(N242="nulová",J242,0)</f>
        <v>0</v>
      </c>
      <c r="BJ242" s="15" t="s">
        <v>218</v>
      </c>
      <c r="BK242" s="110">
        <f t="shared" ref="BK242:BK260" si="54">ROUND(I242*H242,2)</f>
        <v>0</v>
      </c>
      <c r="BL242" s="15" t="s">
        <v>474</v>
      </c>
      <c r="BM242" s="145" t="s">
        <v>676</v>
      </c>
    </row>
    <row r="243" spans="2:65" s="1" customFormat="1" ht="24.2" customHeight="1">
      <c r="B243" s="26"/>
      <c r="C243" s="146" t="s">
        <v>677</v>
      </c>
      <c r="D243" s="146" t="s">
        <v>471</v>
      </c>
      <c r="E243" s="147" t="s">
        <v>678</v>
      </c>
      <c r="F243" s="148" t="s">
        <v>679</v>
      </c>
      <c r="G243" s="149" t="s">
        <v>349</v>
      </c>
      <c r="H243" s="150">
        <v>1740</v>
      </c>
      <c r="I243" s="313"/>
      <c r="J243" s="151">
        <f t="shared" si="45"/>
        <v>0</v>
      </c>
      <c r="K243" s="152"/>
      <c r="L243" s="26"/>
      <c r="M243" s="153" t="s">
        <v>103</v>
      </c>
      <c r="N243" s="106" t="s">
        <v>134</v>
      </c>
      <c r="P243" s="143">
        <f t="shared" si="46"/>
        <v>0</v>
      </c>
      <c r="Q243" s="143">
        <v>0</v>
      </c>
      <c r="R243" s="143">
        <f t="shared" si="47"/>
        <v>0</v>
      </c>
      <c r="S243" s="143">
        <v>0</v>
      </c>
      <c r="T243" s="144">
        <f t="shared" si="48"/>
        <v>0</v>
      </c>
      <c r="AR243" s="145" t="s">
        <v>474</v>
      </c>
      <c r="AT243" s="145" t="s">
        <v>471</v>
      </c>
      <c r="AU243" s="145" t="s">
        <v>218</v>
      </c>
      <c r="AY243" s="15" t="s">
        <v>239</v>
      </c>
      <c r="BE243" s="110">
        <f t="shared" si="49"/>
        <v>0</v>
      </c>
      <c r="BF243" s="110">
        <f t="shared" si="50"/>
        <v>0</v>
      </c>
      <c r="BG243" s="110">
        <f t="shared" si="51"/>
        <v>0</v>
      </c>
      <c r="BH243" s="110">
        <f t="shared" si="52"/>
        <v>0</v>
      </c>
      <c r="BI243" s="110">
        <f t="shared" si="53"/>
        <v>0</v>
      </c>
      <c r="BJ243" s="15" t="s">
        <v>218</v>
      </c>
      <c r="BK243" s="110">
        <f t="shared" si="54"/>
        <v>0</v>
      </c>
      <c r="BL243" s="15" t="s">
        <v>474</v>
      </c>
      <c r="BM243" s="145" t="s">
        <v>680</v>
      </c>
    </row>
    <row r="244" spans="2:65" s="1" customFormat="1" ht="24.2" customHeight="1">
      <c r="B244" s="26"/>
      <c r="C244" s="146" t="s">
        <v>681</v>
      </c>
      <c r="D244" s="146" t="s">
        <v>471</v>
      </c>
      <c r="E244" s="147" t="s">
        <v>682</v>
      </c>
      <c r="F244" s="148" t="s">
        <v>683</v>
      </c>
      <c r="G244" s="149" t="s">
        <v>349</v>
      </c>
      <c r="H244" s="150">
        <v>410</v>
      </c>
      <c r="I244" s="313"/>
      <c r="J244" s="151">
        <f t="shared" si="45"/>
        <v>0</v>
      </c>
      <c r="K244" s="152"/>
      <c r="L244" s="26"/>
      <c r="M244" s="153" t="s">
        <v>103</v>
      </c>
      <c r="N244" s="106" t="s">
        <v>134</v>
      </c>
      <c r="P244" s="143">
        <f t="shared" si="46"/>
        <v>0</v>
      </c>
      <c r="Q244" s="143">
        <v>0</v>
      </c>
      <c r="R244" s="143">
        <f t="shared" si="47"/>
        <v>0</v>
      </c>
      <c r="S244" s="143">
        <v>0</v>
      </c>
      <c r="T244" s="144">
        <f t="shared" si="48"/>
        <v>0</v>
      </c>
      <c r="AR244" s="145" t="s">
        <v>474</v>
      </c>
      <c r="AT244" s="145" t="s">
        <v>471</v>
      </c>
      <c r="AU244" s="145" t="s">
        <v>218</v>
      </c>
      <c r="AY244" s="15" t="s">
        <v>239</v>
      </c>
      <c r="BE244" s="110">
        <f t="shared" si="49"/>
        <v>0</v>
      </c>
      <c r="BF244" s="110">
        <f t="shared" si="50"/>
        <v>0</v>
      </c>
      <c r="BG244" s="110">
        <f t="shared" si="51"/>
        <v>0</v>
      </c>
      <c r="BH244" s="110">
        <f t="shared" si="52"/>
        <v>0</v>
      </c>
      <c r="BI244" s="110">
        <f t="shared" si="53"/>
        <v>0</v>
      </c>
      <c r="BJ244" s="15" t="s">
        <v>218</v>
      </c>
      <c r="BK244" s="110">
        <f t="shared" si="54"/>
        <v>0</v>
      </c>
      <c r="BL244" s="15" t="s">
        <v>474</v>
      </c>
      <c r="BM244" s="145" t="s">
        <v>684</v>
      </c>
    </row>
    <row r="245" spans="2:65" s="1" customFormat="1" ht="24.2" customHeight="1">
      <c r="B245" s="26"/>
      <c r="C245" s="146" t="s">
        <v>685</v>
      </c>
      <c r="D245" s="146" t="s">
        <v>471</v>
      </c>
      <c r="E245" s="147" t="s">
        <v>686</v>
      </c>
      <c r="F245" s="148" t="s">
        <v>687</v>
      </c>
      <c r="G245" s="149" t="s">
        <v>349</v>
      </c>
      <c r="H245" s="150">
        <v>60</v>
      </c>
      <c r="I245" s="313"/>
      <c r="J245" s="151">
        <f t="shared" si="45"/>
        <v>0</v>
      </c>
      <c r="K245" s="152"/>
      <c r="L245" s="26"/>
      <c r="M245" s="153" t="s">
        <v>103</v>
      </c>
      <c r="N245" s="106" t="s">
        <v>134</v>
      </c>
      <c r="P245" s="143">
        <f t="shared" si="46"/>
        <v>0</v>
      </c>
      <c r="Q245" s="143">
        <v>0</v>
      </c>
      <c r="R245" s="143">
        <f t="shared" si="47"/>
        <v>0</v>
      </c>
      <c r="S245" s="143">
        <v>0</v>
      </c>
      <c r="T245" s="144">
        <f t="shared" si="48"/>
        <v>0</v>
      </c>
      <c r="AR245" s="145" t="s">
        <v>474</v>
      </c>
      <c r="AT245" s="145" t="s">
        <v>471</v>
      </c>
      <c r="AU245" s="145" t="s">
        <v>218</v>
      </c>
      <c r="AY245" s="15" t="s">
        <v>239</v>
      </c>
      <c r="BE245" s="110">
        <f t="shared" si="49"/>
        <v>0</v>
      </c>
      <c r="BF245" s="110">
        <f t="shared" si="50"/>
        <v>0</v>
      </c>
      <c r="BG245" s="110">
        <f t="shared" si="51"/>
        <v>0</v>
      </c>
      <c r="BH245" s="110">
        <f t="shared" si="52"/>
        <v>0</v>
      </c>
      <c r="BI245" s="110">
        <f t="shared" si="53"/>
        <v>0</v>
      </c>
      <c r="BJ245" s="15" t="s">
        <v>218</v>
      </c>
      <c r="BK245" s="110">
        <f t="shared" si="54"/>
        <v>0</v>
      </c>
      <c r="BL245" s="15" t="s">
        <v>474</v>
      </c>
      <c r="BM245" s="145" t="s">
        <v>688</v>
      </c>
    </row>
    <row r="246" spans="2:65" s="1" customFormat="1" ht="24.2" customHeight="1">
      <c r="B246" s="26"/>
      <c r="C246" s="146" t="s">
        <v>689</v>
      </c>
      <c r="D246" s="146" t="s">
        <v>471</v>
      </c>
      <c r="E246" s="147" t="s">
        <v>690</v>
      </c>
      <c r="F246" s="148" t="s">
        <v>691</v>
      </c>
      <c r="G246" s="149" t="s">
        <v>349</v>
      </c>
      <c r="H246" s="150">
        <v>430</v>
      </c>
      <c r="I246" s="313"/>
      <c r="J246" s="151">
        <f t="shared" si="45"/>
        <v>0</v>
      </c>
      <c r="K246" s="152"/>
      <c r="L246" s="26"/>
      <c r="M246" s="153" t="s">
        <v>103</v>
      </c>
      <c r="N246" s="106" t="s">
        <v>134</v>
      </c>
      <c r="P246" s="143">
        <f t="shared" si="46"/>
        <v>0</v>
      </c>
      <c r="Q246" s="143">
        <v>0</v>
      </c>
      <c r="R246" s="143">
        <f t="shared" si="47"/>
        <v>0</v>
      </c>
      <c r="S246" s="143">
        <v>0</v>
      </c>
      <c r="T246" s="144">
        <f t="shared" si="48"/>
        <v>0</v>
      </c>
      <c r="AR246" s="145" t="s">
        <v>474</v>
      </c>
      <c r="AT246" s="145" t="s">
        <v>471</v>
      </c>
      <c r="AU246" s="145" t="s">
        <v>218</v>
      </c>
      <c r="AY246" s="15" t="s">
        <v>239</v>
      </c>
      <c r="BE246" s="110">
        <f t="shared" si="49"/>
        <v>0</v>
      </c>
      <c r="BF246" s="110">
        <f t="shared" si="50"/>
        <v>0</v>
      </c>
      <c r="BG246" s="110">
        <f t="shared" si="51"/>
        <v>0</v>
      </c>
      <c r="BH246" s="110">
        <f t="shared" si="52"/>
        <v>0</v>
      </c>
      <c r="BI246" s="110">
        <f t="shared" si="53"/>
        <v>0</v>
      </c>
      <c r="BJ246" s="15" t="s">
        <v>218</v>
      </c>
      <c r="BK246" s="110">
        <f t="shared" si="54"/>
        <v>0</v>
      </c>
      <c r="BL246" s="15" t="s">
        <v>474</v>
      </c>
      <c r="BM246" s="145" t="s">
        <v>692</v>
      </c>
    </row>
    <row r="247" spans="2:65" s="1" customFormat="1" ht="38.1" customHeight="1">
      <c r="B247" s="26"/>
      <c r="C247" s="146" t="s">
        <v>693</v>
      </c>
      <c r="D247" s="146" t="s">
        <v>471</v>
      </c>
      <c r="E247" s="147" t="s">
        <v>694</v>
      </c>
      <c r="F247" s="148" t="s">
        <v>695</v>
      </c>
      <c r="G247" s="149" t="s">
        <v>696</v>
      </c>
      <c r="H247" s="150">
        <v>12</v>
      </c>
      <c r="I247" s="313"/>
      <c r="J247" s="151">
        <f t="shared" si="45"/>
        <v>0</v>
      </c>
      <c r="K247" s="152"/>
      <c r="L247" s="26"/>
      <c r="M247" s="153" t="s">
        <v>103</v>
      </c>
      <c r="N247" s="106" t="s">
        <v>134</v>
      </c>
      <c r="P247" s="143">
        <f t="shared" si="46"/>
        <v>0</v>
      </c>
      <c r="Q247" s="143">
        <v>0</v>
      </c>
      <c r="R247" s="143">
        <f t="shared" si="47"/>
        <v>0</v>
      </c>
      <c r="S247" s="143">
        <v>0</v>
      </c>
      <c r="T247" s="144">
        <f t="shared" si="48"/>
        <v>0</v>
      </c>
      <c r="AR247" s="145" t="s">
        <v>474</v>
      </c>
      <c r="AT247" s="145" t="s">
        <v>471</v>
      </c>
      <c r="AU247" s="145" t="s">
        <v>218</v>
      </c>
      <c r="AY247" s="15" t="s">
        <v>239</v>
      </c>
      <c r="BE247" s="110">
        <f t="shared" si="49"/>
        <v>0</v>
      </c>
      <c r="BF247" s="110">
        <f t="shared" si="50"/>
        <v>0</v>
      </c>
      <c r="BG247" s="110">
        <f t="shared" si="51"/>
        <v>0</v>
      </c>
      <c r="BH247" s="110">
        <f t="shared" si="52"/>
        <v>0</v>
      </c>
      <c r="BI247" s="110">
        <f t="shared" si="53"/>
        <v>0</v>
      </c>
      <c r="BJ247" s="15" t="s">
        <v>218</v>
      </c>
      <c r="BK247" s="110">
        <f t="shared" si="54"/>
        <v>0</v>
      </c>
      <c r="BL247" s="15" t="s">
        <v>474</v>
      </c>
      <c r="BM247" s="145" t="s">
        <v>697</v>
      </c>
    </row>
    <row r="248" spans="2:65" s="1" customFormat="1" ht="33" customHeight="1">
      <c r="B248" s="26"/>
      <c r="C248" s="146" t="s">
        <v>698</v>
      </c>
      <c r="D248" s="146" t="s">
        <v>471</v>
      </c>
      <c r="E248" s="147" t="s">
        <v>699</v>
      </c>
      <c r="F248" s="148" t="s">
        <v>700</v>
      </c>
      <c r="G248" s="149" t="s">
        <v>349</v>
      </c>
      <c r="H248" s="150">
        <v>20</v>
      </c>
      <c r="I248" s="313"/>
      <c r="J248" s="151">
        <f t="shared" si="45"/>
        <v>0</v>
      </c>
      <c r="K248" s="152"/>
      <c r="L248" s="26"/>
      <c r="M248" s="153" t="s">
        <v>103</v>
      </c>
      <c r="N248" s="106" t="s">
        <v>134</v>
      </c>
      <c r="P248" s="143">
        <f t="shared" si="46"/>
        <v>0</v>
      </c>
      <c r="Q248" s="143">
        <v>0</v>
      </c>
      <c r="R248" s="143">
        <f t="shared" si="47"/>
        <v>0</v>
      </c>
      <c r="S248" s="143">
        <v>0</v>
      </c>
      <c r="T248" s="144">
        <f t="shared" si="48"/>
        <v>0</v>
      </c>
      <c r="AR248" s="145" t="s">
        <v>474</v>
      </c>
      <c r="AT248" s="145" t="s">
        <v>471</v>
      </c>
      <c r="AU248" s="145" t="s">
        <v>218</v>
      </c>
      <c r="AY248" s="15" t="s">
        <v>239</v>
      </c>
      <c r="BE248" s="110">
        <f t="shared" si="49"/>
        <v>0</v>
      </c>
      <c r="BF248" s="110">
        <f t="shared" si="50"/>
        <v>0</v>
      </c>
      <c r="BG248" s="110">
        <f t="shared" si="51"/>
        <v>0</v>
      </c>
      <c r="BH248" s="110">
        <f t="shared" si="52"/>
        <v>0</v>
      </c>
      <c r="BI248" s="110">
        <f t="shared" si="53"/>
        <v>0</v>
      </c>
      <c r="BJ248" s="15" t="s">
        <v>218</v>
      </c>
      <c r="BK248" s="110">
        <f t="shared" si="54"/>
        <v>0</v>
      </c>
      <c r="BL248" s="15" t="s">
        <v>474</v>
      </c>
      <c r="BM248" s="145" t="s">
        <v>701</v>
      </c>
    </row>
    <row r="249" spans="2:65" s="1" customFormat="1" ht="16.5" customHeight="1">
      <c r="B249" s="26"/>
      <c r="C249" s="146" t="s">
        <v>702</v>
      </c>
      <c r="D249" s="146" t="s">
        <v>471</v>
      </c>
      <c r="E249" s="147" t="s">
        <v>703</v>
      </c>
      <c r="F249" s="148" t="s">
        <v>704</v>
      </c>
      <c r="G249" s="149" t="s">
        <v>243</v>
      </c>
      <c r="H249" s="150">
        <v>12</v>
      </c>
      <c r="I249" s="313"/>
      <c r="J249" s="151">
        <f t="shared" si="45"/>
        <v>0</v>
      </c>
      <c r="K249" s="152"/>
      <c r="L249" s="26"/>
      <c r="M249" s="153" t="s">
        <v>103</v>
      </c>
      <c r="N249" s="106" t="s">
        <v>134</v>
      </c>
      <c r="P249" s="143">
        <f t="shared" si="46"/>
        <v>0</v>
      </c>
      <c r="Q249" s="143">
        <v>0</v>
      </c>
      <c r="R249" s="143">
        <f t="shared" si="47"/>
        <v>0</v>
      </c>
      <c r="S249" s="143">
        <v>0</v>
      </c>
      <c r="T249" s="144">
        <f t="shared" si="48"/>
        <v>0</v>
      </c>
      <c r="AR249" s="145" t="s">
        <v>474</v>
      </c>
      <c r="AT249" s="145" t="s">
        <v>471</v>
      </c>
      <c r="AU249" s="145" t="s">
        <v>218</v>
      </c>
      <c r="AY249" s="15" t="s">
        <v>239</v>
      </c>
      <c r="BE249" s="110">
        <f t="shared" si="49"/>
        <v>0</v>
      </c>
      <c r="BF249" s="110">
        <f t="shared" si="50"/>
        <v>0</v>
      </c>
      <c r="BG249" s="110">
        <f t="shared" si="51"/>
        <v>0</v>
      </c>
      <c r="BH249" s="110">
        <f t="shared" si="52"/>
        <v>0</v>
      </c>
      <c r="BI249" s="110">
        <f t="shared" si="53"/>
        <v>0</v>
      </c>
      <c r="BJ249" s="15" t="s">
        <v>218</v>
      </c>
      <c r="BK249" s="110">
        <f t="shared" si="54"/>
        <v>0</v>
      </c>
      <c r="BL249" s="15" t="s">
        <v>474</v>
      </c>
      <c r="BM249" s="145" t="s">
        <v>705</v>
      </c>
    </row>
    <row r="250" spans="2:65" s="1" customFormat="1" ht="21.75" customHeight="1">
      <c r="B250" s="26"/>
      <c r="C250" s="146" t="s">
        <v>706</v>
      </c>
      <c r="D250" s="146" t="s">
        <v>471</v>
      </c>
      <c r="E250" s="147" t="s">
        <v>707</v>
      </c>
      <c r="F250" s="148" t="s">
        <v>708</v>
      </c>
      <c r="G250" s="149" t="s">
        <v>243</v>
      </c>
      <c r="H250" s="150">
        <v>12</v>
      </c>
      <c r="I250" s="313"/>
      <c r="J250" s="151">
        <f t="shared" si="45"/>
        <v>0</v>
      </c>
      <c r="K250" s="152"/>
      <c r="L250" s="26"/>
      <c r="M250" s="153" t="s">
        <v>103</v>
      </c>
      <c r="N250" s="106" t="s">
        <v>134</v>
      </c>
      <c r="P250" s="143">
        <f t="shared" si="46"/>
        <v>0</v>
      </c>
      <c r="Q250" s="143">
        <v>0</v>
      </c>
      <c r="R250" s="143">
        <f t="shared" si="47"/>
        <v>0</v>
      </c>
      <c r="S250" s="143">
        <v>0</v>
      </c>
      <c r="T250" s="144">
        <f t="shared" si="48"/>
        <v>0</v>
      </c>
      <c r="AR250" s="145" t="s">
        <v>474</v>
      </c>
      <c r="AT250" s="145" t="s">
        <v>471</v>
      </c>
      <c r="AU250" s="145" t="s">
        <v>218</v>
      </c>
      <c r="AY250" s="15" t="s">
        <v>239</v>
      </c>
      <c r="BE250" s="110">
        <f t="shared" si="49"/>
        <v>0</v>
      </c>
      <c r="BF250" s="110">
        <f t="shared" si="50"/>
        <v>0</v>
      </c>
      <c r="BG250" s="110">
        <f t="shared" si="51"/>
        <v>0</v>
      </c>
      <c r="BH250" s="110">
        <f t="shared" si="52"/>
        <v>0</v>
      </c>
      <c r="BI250" s="110">
        <f t="shared" si="53"/>
        <v>0</v>
      </c>
      <c r="BJ250" s="15" t="s">
        <v>218</v>
      </c>
      <c r="BK250" s="110">
        <f t="shared" si="54"/>
        <v>0</v>
      </c>
      <c r="BL250" s="15" t="s">
        <v>474</v>
      </c>
      <c r="BM250" s="145" t="s">
        <v>709</v>
      </c>
    </row>
    <row r="251" spans="2:65" s="1" customFormat="1" ht="24.2" customHeight="1">
      <c r="B251" s="26"/>
      <c r="C251" s="146" t="s">
        <v>710</v>
      </c>
      <c r="D251" s="146" t="s">
        <v>471</v>
      </c>
      <c r="E251" s="147" t="s">
        <v>711</v>
      </c>
      <c r="F251" s="148" t="s">
        <v>712</v>
      </c>
      <c r="G251" s="149" t="s">
        <v>696</v>
      </c>
      <c r="H251" s="150">
        <v>72</v>
      </c>
      <c r="I251" s="313"/>
      <c r="J251" s="151">
        <f t="shared" si="45"/>
        <v>0</v>
      </c>
      <c r="K251" s="152"/>
      <c r="L251" s="26"/>
      <c r="M251" s="153" t="s">
        <v>103</v>
      </c>
      <c r="N251" s="106" t="s">
        <v>134</v>
      </c>
      <c r="P251" s="143">
        <f t="shared" si="46"/>
        <v>0</v>
      </c>
      <c r="Q251" s="143">
        <v>0</v>
      </c>
      <c r="R251" s="143">
        <f t="shared" si="47"/>
        <v>0</v>
      </c>
      <c r="S251" s="143">
        <v>0</v>
      </c>
      <c r="T251" s="144">
        <f t="shared" si="48"/>
        <v>0</v>
      </c>
      <c r="AR251" s="145" t="s">
        <v>474</v>
      </c>
      <c r="AT251" s="145" t="s">
        <v>471</v>
      </c>
      <c r="AU251" s="145" t="s">
        <v>218</v>
      </c>
      <c r="AY251" s="15" t="s">
        <v>239</v>
      </c>
      <c r="BE251" s="110">
        <f t="shared" si="49"/>
        <v>0</v>
      </c>
      <c r="BF251" s="110">
        <f t="shared" si="50"/>
        <v>0</v>
      </c>
      <c r="BG251" s="110">
        <f t="shared" si="51"/>
        <v>0</v>
      </c>
      <c r="BH251" s="110">
        <f t="shared" si="52"/>
        <v>0</v>
      </c>
      <c r="BI251" s="110">
        <f t="shared" si="53"/>
        <v>0</v>
      </c>
      <c r="BJ251" s="15" t="s">
        <v>218</v>
      </c>
      <c r="BK251" s="110">
        <f t="shared" si="54"/>
        <v>0</v>
      </c>
      <c r="BL251" s="15" t="s">
        <v>474</v>
      </c>
      <c r="BM251" s="145" t="s">
        <v>713</v>
      </c>
    </row>
    <row r="252" spans="2:65" s="1" customFormat="1" ht="24.2" customHeight="1">
      <c r="B252" s="26"/>
      <c r="C252" s="146" t="s">
        <v>714</v>
      </c>
      <c r="D252" s="146" t="s">
        <v>471</v>
      </c>
      <c r="E252" s="147" t="s">
        <v>715</v>
      </c>
      <c r="F252" s="148" t="s">
        <v>716</v>
      </c>
      <c r="G252" s="149" t="s">
        <v>243</v>
      </c>
      <c r="H252" s="150">
        <v>6</v>
      </c>
      <c r="I252" s="313"/>
      <c r="J252" s="151">
        <f t="shared" si="45"/>
        <v>0</v>
      </c>
      <c r="K252" s="152"/>
      <c r="L252" s="26"/>
      <c r="M252" s="153" t="s">
        <v>103</v>
      </c>
      <c r="N252" s="106" t="s">
        <v>134</v>
      </c>
      <c r="P252" s="143">
        <f t="shared" si="46"/>
        <v>0</v>
      </c>
      <c r="Q252" s="143">
        <v>0</v>
      </c>
      <c r="R252" s="143">
        <f t="shared" si="47"/>
        <v>0</v>
      </c>
      <c r="S252" s="143">
        <v>0</v>
      </c>
      <c r="T252" s="144">
        <f t="shared" si="48"/>
        <v>0</v>
      </c>
      <c r="AR252" s="145" t="s">
        <v>474</v>
      </c>
      <c r="AT252" s="145" t="s">
        <v>471</v>
      </c>
      <c r="AU252" s="145" t="s">
        <v>218</v>
      </c>
      <c r="AY252" s="15" t="s">
        <v>239</v>
      </c>
      <c r="BE252" s="110">
        <f t="shared" si="49"/>
        <v>0</v>
      </c>
      <c r="BF252" s="110">
        <f t="shared" si="50"/>
        <v>0</v>
      </c>
      <c r="BG252" s="110">
        <f t="shared" si="51"/>
        <v>0</v>
      </c>
      <c r="BH252" s="110">
        <f t="shared" si="52"/>
        <v>0</v>
      </c>
      <c r="BI252" s="110">
        <f t="shared" si="53"/>
        <v>0</v>
      </c>
      <c r="BJ252" s="15" t="s">
        <v>218</v>
      </c>
      <c r="BK252" s="110">
        <f t="shared" si="54"/>
        <v>0</v>
      </c>
      <c r="BL252" s="15" t="s">
        <v>474</v>
      </c>
      <c r="BM252" s="145" t="s">
        <v>717</v>
      </c>
    </row>
    <row r="253" spans="2:65" s="1" customFormat="1" ht="33" customHeight="1">
      <c r="B253" s="26"/>
      <c r="C253" s="146" t="s">
        <v>718</v>
      </c>
      <c r="D253" s="146" t="s">
        <v>471</v>
      </c>
      <c r="E253" s="147" t="s">
        <v>719</v>
      </c>
      <c r="F253" s="148" t="s">
        <v>720</v>
      </c>
      <c r="G253" s="149" t="s">
        <v>243</v>
      </c>
      <c r="H253" s="150">
        <v>4</v>
      </c>
      <c r="I253" s="313"/>
      <c r="J253" s="151">
        <f t="shared" si="45"/>
        <v>0</v>
      </c>
      <c r="K253" s="152"/>
      <c r="L253" s="26"/>
      <c r="M253" s="153" t="s">
        <v>103</v>
      </c>
      <c r="N253" s="106" t="s">
        <v>134</v>
      </c>
      <c r="P253" s="143">
        <f t="shared" si="46"/>
        <v>0</v>
      </c>
      <c r="Q253" s="143">
        <v>0</v>
      </c>
      <c r="R253" s="143">
        <f t="shared" si="47"/>
        <v>0</v>
      </c>
      <c r="S253" s="143">
        <v>0</v>
      </c>
      <c r="T253" s="144">
        <f t="shared" si="48"/>
        <v>0</v>
      </c>
      <c r="AR253" s="145" t="s">
        <v>474</v>
      </c>
      <c r="AT253" s="145" t="s">
        <v>471</v>
      </c>
      <c r="AU253" s="145" t="s">
        <v>218</v>
      </c>
      <c r="AY253" s="15" t="s">
        <v>239</v>
      </c>
      <c r="BE253" s="110">
        <f t="shared" si="49"/>
        <v>0</v>
      </c>
      <c r="BF253" s="110">
        <f t="shared" si="50"/>
        <v>0</v>
      </c>
      <c r="BG253" s="110">
        <f t="shared" si="51"/>
        <v>0</v>
      </c>
      <c r="BH253" s="110">
        <f t="shared" si="52"/>
        <v>0</v>
      </c>
      <c r="BI253" s="110">
        <f t="shared" si="53"/>
        <v>0</v>
      </c>
      <c r="BJ253" s="15" t="s">
        <v>218</v>
      </c>
      <c r="BK253" s="110">
        <f t="shared" si="54"/>
        <v>0</v>
      </c>
      <c r="BL253" s="15" t="s">
        <v>474</v>
      </c>
      <c r="BM253" s="145" t="s">
        <v>721</v>
      </c>
    </row>
    <row r="254" spans="2:65" s="1" customFormat="1" ht="16.5" customHeight="1">
      <c r="B254" s="26"/>
      <c r="C254" s="146" t="s">
        <v>722</v>
      </c>
      <c r="D254" s="146" t="s">
        <v>471</v>
      </c>
      <c r="E254" s="147" t="s">
        <v>723</v>
      </c>
      <c r="F254" s="148" t="s">
        <v>724</v>
      </c>
      <c r="G254" s="149" t="s">
        <v>349</v>
      </c>
      <c r="H254" s="150">
        <v>410</v>
      </c>
      <c r="I254" s="313"/>
      <c r="J254" s="151">
        <f t="shared" si="45"/>
        <v>0</v>
      </c>
      <c r="K254" s="152"/>
      <c r="L254" s="26"/>
      <c r="M254" s="153" t="s">
        <v>103</v>
      </c>
      <c r="N254" s="106" t="s">
        <v>134</v>
      </c>
      <c r="P254" s="143">
        <f t="shared" si="46"/>
        <v>0</v>
      </c>
      <c r="Q254" s="143">
        <v>0</v>
      </c>
      <c r="R254" s="143">
        <f t="shared" si="47"/>
        <v>0</v>
      </c>
      <c r="S254" s="143">
        <v>0</v>
      </c>
      <c r="T254" s="144">
        <f t="shared" si="48"/>
        <v>0</v>
      </c>
      <c r="AR254" s="145" t="s">
        <v>474</v>
      </c>
      <c r="AT254" s="145" t="s">
        <v>471</v>
      </c>
      <c r="AU254" s="145" t="s">
        <v>218</v>
      </c>
      <c r="AY254" s="15" t="s">
        <v>239</v>
      </c>
      <c r="BE254" s="110">
        <f t="shared" si="49"/>
        <v>0</v>
      </c>
      <c r="BF254" s="110">
        <f t="shared" si="50"/>
        <v>0</v>
      </c>
      <c r="BG254" s="110">
        <f t="shared" si="51"/>
        <v>0</v>
      </c>
      <c r="BH254" s="110">
        <f t="shared" si="52"/>
        <v>0</v>
      </c>
      <c r="BI254" s="110">
        <f t="shared" si="53"/>
        <v>0</v>
      </c>
      <c r="BJ254" s="15" t="s">
        <v>218</v>
      </c>
      <c r="BK254" s="110">
        <f t="shared" si="54"/>
        <v>0</v>
      </c>
      <c r="BL254" s="15" t="s">
        <v>474</v>
      </c>
      <c r="BM254" s="145" t="s">
        <v>725</v>
      </c>
    </row>
    <row r="255" spans="2:65" s="1" customFormat="1" ht="16.5" customHeight="1">
      <c r="B255" s="26"/>
      <c r="C255" s="146" t="s">
        <v>726</v>
      </c>
      <c r="D255" s="146" t="s">
        <v>471</v>
      </c>
      <c r="E255" s="147" t="s">
        <v>727</v>
      </c>
      <c r="F255" s="148" t="s">
        <v>728</v>
      </c>
      <c r="G255" s="149" t="s">
        <v>349</v>
      </c>
      <c r="H255" s="150">
        <v>120</v>
      </c>
      <c r="I255" s="313"/>
      <c r="J255" s="151">
        <f t="shared" si="45"/>
        <v>0</v>
      </c>
      <c r="K255" s="152"/>
      <c r="L255" s="26"/>
      <c r="M255" s="153" t="s">
        <v>103</v>
      </c>
      <c r="N255" s="106" t="s">
        <v>134</v>
      </c>
      <c r="P255" s="143">
        <f t="shared" si="46"/>
        <v>0</v>
      </c>
      <c r="Q255" s="143">
        <v>0</v>
      </c>
      <c r="R255" s="143">
        <f t="shared" si="47"/>
        <v>0</v>
      </c>
      <c r="S255" s="143">
        <v>0</v>
      </c>
      <c r="T255" s="144">
        <f t="shared" si="48"/>
        <v>0</v>
      </c>
      <c r="AR255" s="145" t="s">
        <v>474</v>
      </c>
      <c r="AT255" s="145" t="s">
        <v>471</v>
      </c>
      <c r="AU255" s="145" t="s">
        <v>218</v>
      </c>
      <c r="AY255" s="15" t="s">
        <v>239</v>
      </c>
      <c r="BE255" s="110">
        <f t="shared" si="49"/>
        <v>0</v>
      </c>
      <c r="BF255" s="110">
        <f t="shared" si="50"/>
        <v>0</v>
      </c>
      <c r="BG255" s="110">
        <f t="shared" si="51"/>
        <v>0</v>
      </c>
      <c r="BH255" s="110">
        <f t="shared" si="52"/>
        <v>0</v>
      </c>
      <c r="BI255" s="110">
        <f t="shared" si="53"/>
        <v>0</v>
      </c>
      <c r="BJ255" s="15" t="s">
        <v>218</v>
      </c>
      <c r="BK255" s="110">
        <f t="shared" si="54"/>
        <v>0</v>
      </c>
      <c r="BL255" s="15" t="s">
        <v>474</v>
      </c>
      <c r="BM255" s="145" t="s">
        <v>729</v>
      </c>
    </row>
    <row r="256" spans="2:65" s="1" customFormat="1" ht="33" customHeight="1">
      <c r="B256" s="26"/>
      <c r="C256" s="146" t="s">
        <v>730</v>
      </c>
      <c r="D256" s="146" t="s">
        <v>471</v>
      </c>
      <c r="E256" s="147" t="s">
        <v>731</v>
      </c>
      <c r="F256" s="148" t="s">
        <v>732</v>
      </c>
      <c r="G256" s="149" t="s">
        <v>349</v>
      </c>
      <c r="H256" s="150">
        <v>1740</v>
      </c>
      <c r="I256" s="313"/>
      <c r="J256" s="151">
        <f t="shared" si="45"/>
        <v>0</v>
      </c>
      <c r="K256" s="152"/>
      <c r="L256" s="26"/>
      <c r="M256" s="153" t="s">
        <v>103</v>
      </c>
      <c r="N256" s="106" t="s">
        <v>134</v>
      </c>
      <c r="P256" s="143">
        <f t="shared" si="46"/>
        <v>0</v>
      </c>
      <c r="Q256" s="143">
        <v>0</v>
      </c>
      <c r="R256" s="143">
        <f t="shared" si="47"/>
        <v>0</v>
      </c>
      <c r="S256" s="143">
        <v>0</v>
      </c>
      <c r="T256" s="144">
        <f t="shared" si="48"/>
        <v>0</v>
      </c>
      <c r="AR256" s="145" t="s">
        <v>474</v>
      </c>
      <c r="AT256" s="145" t="s">
        <v>471</v>
      </c>
      <c r="AU256" s="145" t="s">
        <v>218</v>
      </c>
      <c r="AY256" s="15" t="s">
        <v>239</v>
      </c>
      <c r="BE256" s="110">
        <f t="shared" si="49"/>
        <v>0</v>
      </c>
      <c r="BF256" s="110">
        <f t="shared" si="50"/>
        <v>0</v>
      </c>
      <c r="BG256" s="110">
        <f t="shared" si="51"/>
        <v>0</v>
      </c>
      <c r="BH256" s="110">
        <f t="shared" si="52"/>
        <v>0</v>
      </c>
      <c r="BI256" s="110">
        <f t="shared" si="53"/>
        <v>0</v>
      </c>
      <c r="BJ256" s="15" t="s">
        <v>218</v>
      </c>
      <c r="BK256" s="110">
        <f t="shared" si="54"/>
        <v>0</v>
      </c>
      <c r="BL256" s="15" t="s">
        <v>474</v>
      </c>
      <c r="BM256" s="145" t="s">
        <v>733</v>
      </c>
    </row>
    <row r="257" spans="2:65" s="1" customFormat="1" ht="33" customHeight="1">
      <c r="B257" s="26"/>
      <c r="C257" s="146" t="s">
        <v>734</v>
      </c>
      <c r="D257" s="146" t="s">
        <v>471</v>
      </c>
      <c r="E257" s="147" t="s">
        <v>735</v>
      </c>
      <c r="F257" s="148" t="s">
        <v>736</v>
      </c>
      <c r="G257" s="149" t="s">
        <v>349</v>
      </c>
      <c r="H257" s="150">
        <v>410</v>
      </c>
      <c r="I257" s="313"/>
      <c r="J257" s="151">
        <f t="shared" si="45"/>
        <v>0</v>
      </c>
      <c r="K257" s="152"/>
      <c r="L257" s="26"/>
      <c r="M257" s="153" t="s">
        <v>103</v>
      </c>
      <c r="N257" s="106" t="s">
        <v>134</v>
      </c>
      <c r="P257" s="143">
        <f t="shared" si="46"/>
        <v>0</v>
      </c>
      <c r="Q257" s="143">
        <v>0</v>
      </c>
      <c r="R257" s="143">
        <f t="shared" si="47"/>
        <v>0</v>
      </c>
      <c r="S257" s="143">
        <v>0</v>
      </c>
      <c r="T257" s="144">
        <f t="shared" si="48"/>
        <v>0</v>
      </c>
      <c r="AR257" s="145" t="s">
        <v>474</v>
      </c>
      <c r="AT257" s="145" t="s">
        <v>471</v>
      </c>
      <c r="AU257" s="145" t="s">
        <v>218</v>
      </c>
      <c r="AY257" s="15" t="s">
        <v>239</v>
      </c>
      <c r="BE257" s="110">
        <f t="shared" si="49"/>
        <v>0</v>
      </c>
      <c r="BF257" s="110">
        <f t="shared" si="50"/>
        <v>0</v>
      </c>
      <c r="BG257" s="110">
        <f t="shared" si="51"/>
        <v>0</v>
      </c>
      <c r="BH257" s="110">
        <f t="shared" si="52"/>
        <v>0</v>
      </c>
      <c r="BI257" s="110">
        <f t="shared" si="53"/>
        <v>0</v>
      </c>
      <c r="BJ257" s="15" t="s">
        <v>218</v>
      </c>
      <c r="BK257" s="110">
        <f t="shared" si="54"/>
        <v>0</v>
      </c>
      <c r="BL257" s="15" t="s">
        <v>474</v>
      </c>
      <c r="BM257" s="145" t="s">
        <v>737</v>
      </c>
    </row>
    <row r="258" spans="2:65" s="1" customFormat="1" ht="33" customHeight="1">
      <c r="B258" s="26"/>
      <c r="C258" s="146" t="s">
        <v>738</v>
      </c>
      <c r="D258" s="146" t="s">
        <v>471</v>
      </c>
      <c r="E258" s="147" t="s">
        <v>739</v>
      </c>
      <c r="F258" s="148" t="s">
        <v>740</v>
      </c>
      <c r="G258" s="149" t="s">
        <v>349</v>
      </c>
      <c r="H258" s="150">
        <v>60</v>
      </c>
      <c r="I258" s="313"/>
      <c r="J258" s="151">
        <f t="shared" si="45"/>
        <v>0</v>
      </c>
      <c r="K258" s="152"/>
      <c r="L258" s="26"/>
      <c r="M258" s="153" t="s">
        <v>103</v>
      </c>
      <c r="N258" s="106" t="s">
        <v>134</v>
      </c>
      <c r="P258" s="143">
        <f t="shared" si="46"/>
        <v>0</v>
      </c>
      <c r="Q258" s="143">
        <v>0</v>
      </c>
      <c r="R258" s="143">
        <f t="shared" si="47"/>
        <v>0</v>
      </c>
      <c r="S258" s="143">
        <v>0</v>
      </c>
      <c r="T258" s="144">
        <f t="shared" si="48"/>
        <v>0</v>
      </c>
      <c r="AR258" s="145" t="s">
        <v>474</v>
      </c>
      <c r="AT258" s="145" t="s">
        <v>471</v>
      </c>
      <c r="AU258" s="145" t="s">
        <v>218</v>
      </c>
      <c r="AY258" s="15" t="s">
        <v>239</v>
      </c>
      <c r="BE258" s="110">
        <f t="shared" si="49"/>
        <v>0</v>
      </c>
      <c r="BF258" s="110">
        <f t="shared" si="50"/>
        <v>0</v>
      </c>
      <c r="BG258" s="110">
        <f t="shared" si="51"/>
        <v>0</v>
      </c>
      <c r="BH258" s="110">
        <f t="shared" si="52"/>
        <v>0</v>
      </c>
      <c r="BI258" s="110">
        <f t="shared" si="53"/>
        <v>0</v>
      </c>
      <c r="BJ258" s="15" t="s">
        <v>218</v>
      </c>
      <c r="BK258" s="110">
        <f t="shared" si="54"/>
        <v>0</v>
      </c>
      <c r="BL258" s="15" t="s">
        <v>474</v>
      </c>
      <c r="BM258" s="145" t="s">
        <v>741</v>
      </c>
    </row>
    <row r="259" spans="2:65" s="1" customFormat="1" ht="16.5" customHeight="1">
      <c r="B259" s="26"/>
      <c r="C259" s="146" t="s">
        <v>742</v>
      </c>
      <c r="D259" s="146" t="s">
        <v>471</v>
      </c>
      <c r="E259" s="147" t="s">
        <v>743</v>
      </c>
      <c r="F259" s="148" t="s">
        <v>744</v>
      </c>
      <c r="G259" s="149" t="s">
        <v>50</v>
      </c>
      <c r="H259" s="150">
        <v>6</v>
      </c>
      <c r="I259" s="313"/>
      <c r="J259" s="151">
        <f t="shared" si="45"/>
        <v>0</v>
      </c>
      <c r="K259" s="152"/>
      <c r="L259" s="26"/>
      <c r="M259" s="153" t="s">
        <v>103</v>
      </c>
      <c r="N259" s="106" t="s">
        <v>134</v>
      </c>
      <c r="P259" s="143">
        <f t="shared" si="46"/>
        <v>0</v>
      </c>
      <c r="Q259" s="143">
        <v>0</v>
      </c>
      <c r="R259" s="143">
        <f t="shared" si="47"/>
        <v>0</v>
      </c>
      <c r="S259" s="143">
        <v>0</v>
      </c>
      <c r="T259" s="144">
        <f t="shared" si="48"/>
        <v>0</v>
      </c>
      <c r="AR259" s="145" t="s">
        <v>474</v>
      </c>
      <c r="AT259" s="145" t="s">
        <v>471</v>
      </c>
      <c r="AU259" s="145" t="s">
        <v>218</v>
      </c>
      <c r="AY259" s="15" t="s">
        <v>239</v>
      </c>
      <c r="BE259" s="110">
        <f t="shared" si="49"/>
        <v>0</v>
      </c>
      <c r="BF259" s="110">
        <f t="shared" si="50"/>
        <v>0</v>
      </c>
      <c r="BG259" s="110">
        <f t="shared" si="51"/>
        <v>0</v>
      </c>
      <c r="BH259" s="110">
        <f t="shared" si="52"/>
        <v>0</v>
      </c>
      <c r="BI259" s="110">
        <f t="shared" si="53"/>
        <v>0</v>
      </c>
      <c r="BJ259" s="15" t="s">
        <v>218</v>
      </c>
      <c r="BK259" s="110">
        <f t="shared" si="54"/>
        <v>0</v>
      </c>
      <c r="BL259" s="15" t="s">
        <v>474</v>
      </c>
      <c r="BM259" s="145" t="s">
        <v>745</v>
      </c>
    </row>
    <row r="260" spans="2:65" s="1" customFormat="1" ht="16.5" customHeight="1">
      <c r="B260" s="26"/>
      <c r="C260" s="146" t="s">
        <v>746</v>
      </c>
      <c r="D260" s="146" t="s">
        <v>471</v>
      </c>
      <c r="E260" s="147" t="s">
        <v>747</v>
      </c>
      <c r="F260" s="148" t="s">
        <v>748</v>
      </c>
      <c r="G260" s="149" t="s">
        <v>50</v>
      </c>
      <c r="H260" s="150">
        <v>2210</v>
      </c>
      <c r="I260" s="313"/>
      <c r="J260" s="151">
        <f t="shared" si="45"/>
        <v>0</v>
      </c>
      <c r="K260" s="152"/>
      <c r="L260" s="26"/>
      <c r="M260" s="153" t="s">
        <v>103</v>
      </c>
      <c r="N260" s="106" t="s">
        <v>134</v>
      </c>
      <c r="P260" s="143">
        <f t="shared" si="46"/>
        <v>0</v>
      </c>
      <c r="Q260" s="143">
        <v>0</v>
      </c>
      <c r="R260" s="143">
        <f t="shared" si="47"/>
        <v>0</v>
      </c>
      <c r="S260" s="143">
        <v>0</v>
      </c>
      <c r="T260" s="144">
        <f t="shared" si="48"/>
        <v>0</v>
      </c>
      <c r="AR260" s="145" t="s">
        <v>474</v>
      </c>
      <c r="AT260" s="145" t="s">
        <v>471</v>
      </c>
      <c r="AU260" s="145" t="s">
        <v>218</v>
      </c>
      <c r="AY260" s="15" t="s">
        <v>239</v>
      </c>
      <c r="BE260" s="110">
        <f t="shared" si="49"/>
        <v>0</v>
      </c>
      <c r="BF260" s="110">
        <f t="shared" si="50"/>
        <v>0</v>
      </c>
      <c r="BG260" s="110">
        <f t="shared" si="51"/>
        <v>0</v>
      </c>
      <c r="BH260" s="110">
        <f t="shared" si="52"/>
        <v>0</v>
      </c>
      <c r="BI260" s="110">
        <f t="shared" si="53"/>
        <v>0</v>
      </c>
      <c r="BJ260" s="15" t="s">
        <v>218</v>
      </c>
      <c r="BK260" s="110">
        <f t="shared" si="54"/>
        <v>0</v>
      </c>
      <c r="BL260" s="15" t="s">
        <v>474</v>
      </c>
      <c r="BM260" s="145" t="s">
        <v>749</v>
      </c>
    </row>
    <row r="261" spans="2:65" s="11" customFormat="1" ht="23.1" customHeight="1">
      <c r="B261" s="122"/>
      <c r="D261" s="123" t="s">
        <v>163</v>
      </c>
      <c r="E261" s="131" t="s">
        <v>750</v>
      </c>
      <c r="F261" s="131" t="s">
        <v>751</v>
      </c>
      <c r="J261" s="132">
        <f>BK261</f>
        <v>0</v>
      </c>
      <c r="L261" s="122"/>
      <c r="M261" s="126"/>
      <c r="P261" s="127">
        <f>P262</f>
        <v>0</v>
      </c>
      <c r="R261" s="127">
        <f>R262</f>
        <v>0</v>
      </c>
      <c r="T261" s="128">
        <f>T262</f>
        <v>0</v>
      </c>
      <c r="AR261" s="123" t="s">
        <v>249</v>
      </c>
      <c r="AT261" s="129" t="s">
        <v>163</v>
      </c>
      <c r="AU261" s="129" t="s">
        <v>103</v>
      </c>
      <c r="AY261" s="123" t="s">
        <v>239</v>
      </c>
      <c r="BK261" s="130">
        <f>BK262</f>
        <v>0</v>
      </c>
    </row>
    <row r="262" spans="2:65" s="1" customFormat="1" ht="16.5" customHeight="1">
      <c r="B262" s="26"/>
      <c r="C262" s="146" t="s">
        <v>752</v>
      </c>
      <c r="D262" s="146" t="s">
        <v>471</v>
      </c>
      <c r="E262" s="147" t="s">
        <v>753</v>
      </c>
      <c r="F262" s="148" t="s">
        <v>754</v>
      </c>
      <c r="G262" s="149" t="s">
        <v>675</v>
      </c>
      <c r="H262" s="150">
        <v>2.4500000000000002</v>
      </c>
      <c r="I262" s="313"/>
      <c r="J262" s="151">
        <f>ROUND(I262*H262,2)</f>
        <v>0</v>
      </c>
      <c r="K262" s="152"/>
      <c r="L262" s="26"/>
      <c r="M262" s="154" t="s">
        <v>103</v>
      </c>
      <c r="N262" s="155" t="s">
        <v>134</v>
      </c>
      <c r="O262" s="156"/>
      <c r="P262" s="157">
        <f>O262*H262</f>
        <v>0</v>
      </c>
      <c r="Q262" s="157">
        <v>0</v>
      </c>
      <c r="R262" s="157">
        <f>Q262*H262</f>
        <v>0</v>
      </c>
      <c r="S262" s="157">
        <v>0</v>
      </c>
      <c r="T262" s="158">
        <f>S262*H262</f>
        <v>0</v>
      </c>
      <c r="AR262" s="145" t="s">
        <v>474</v>
      </c>
      <c r="AT262" s="145" t="s">
        <v>471</v>
      </c>
      <c r="AU262" s="145" t="s">
        <v>218</v>
      </c>
      <c r="AY262" s="15" t="s">
        <v>239</v>
      </c>
      <c r="BE262" s="110">
        <f>IF(N262="základná",J262,0)</f>
        <v>0</v>
      </c>
      <c r="BF262" s="110">
        <f>IF(N262="znížená",J262,0)</f>
        <v>0</v>
      </c>
      <c r="BG262" s="110">
        <f>IF(N262="zákl. prenesená",J262,0)</f>
        <v>0</v>
      </c>
      <c r="BH262" s="110">
        <f>IF(N262="zníž. prenesená",J262,0)</f>
        <v>0</v>
      </c>
      <c r="BI262" s="110">
        <f>IF(N262="nulová",J262,0)</f>
        <v>0</v>
      </c>
      <c r="BJ262" s="15" t="s">
        <v>218</v>
      </c>
      <c r="BK262" s="110">
        <f>ROUND(I262*H262,2)</f>
        <v>0</v>
      </c>
      <c r="BL262" s="15" t="s">
        <v>474</v>
      </c>
      <c r="BM262" s="145" t="s">
        <v>755</v>
      </c>
    </row>
    <row r="263" spans="2:65" s="1" customFormat="1" ht="6.95" customHeight="1">
      <c r="B263" s="36"/>
      <c r="C263" s="37"/>
      <c r="D263" s="37"/>
      <c r="E263" s="37"/>
      <c r="F263" s="37"/>
      <c r="G263" s="37"/>
      <c r="H263" s="37"/>
      <c r="I263" s="37"/>
      <c r="J263" s="37"/>
      <c r="K263" s="37"/>
      <c r="L263" s="26"/>
    </row>
  </sheetData>
  <sheetProtection algorithmName="SHA-512" hashValue="1VoeTKJkgnp2SOK71KHXGVvkr0LwFoE/Qu7SZa1aVludUdoVCPhC0a8AT+yjsmyuSisNbwtLKkVaK8PYGnKR1w==" saltValue="IQ7sU8VzAh8UP+ueMSbFIQ==" spinCount="100000" sheet="1" objects="1" scenarios="1"/>
  <mergeCells count="14">
    <mergeCell ref="E123:H123"/>
    <mergeCell ref="E18:H18"/>
    <mergeCell ref="E9:H9"/>
    <mergeCell ref="D106:F106"/>
    <mergeCell ref="L2:V2"/>
    <mergeCell ref="D107:F107"/>
    <mergeCell ref="E121:H121"/>
    <mergeCell ref="E85:H85"/>
    <mergeCell ref="E7:H7"/>
    <mergeCell ref="E87:H87"/>
    <mergeCell ref="D108:F108"/>
    <mergeCell ref="D105:F105"/>
    <mergeCell ref="E27:H27"/>
    <mergeCell ref="D109:F10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M150"/>
  <sheetViews>
    <sheetView showGridLines="0" topLeftCell="A52" workbookViewId="0">
      <selection activeCell="Y118" sqref="Y118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172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756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J102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ROUND((SUM(BE102:BE109) + SUM(BE129:BE149)),  2)</f>
        <v>0</v>
      </c>
      <c r="G35" s="82"/>
      <c r="H35" s="82"/>
      <c r="I35" s="83">
        <v>0.23</v>
      </c>
      <c r="J35" s="81">
        <f>ROUND(((SUM(BE102:BE109) + SUM(BE129:BE149))*I35),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ROUND((SUM(BF102:BF109) + SUM(BF129:BF149)),  2)</f>
        <v>0</v>
      </c>
      <c r="I36" s="85">
        <v>0.23</v>
      </c>
      <c r="J36" s="84">
        <f>ROUND(((SUM(BF102:BF109) + SUM(BF129:BF149))*I36),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ROUND((SUM(BG102:BG109) + SUM(BG129:BG149)),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ROUND((SUM(BH102:BH109) + SUM(BH129:BH149)),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ROUND((SUM(BI102:BI109) + SUM(BI129:BI149)),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PS 301.1 - Čaňa - Valaliky, TZZ, - Úprava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J129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210</v>
      </c>
      <c r="E97" s="99"/>
      <c r="F97" s="99"/>
      <c r="G97" s="99"/>
      <c r="H97" s="99"/>
      <c r="I97" s="99"/>
      <c r="J97" s="100">
        <f>J130</f>
        <v>0</v>
      </c>
      <c r="L97" s="97"/>
    </row>
    <row r="98" spans="2:62" s="9" customFormat="1" ht="20.100000000000001" hidden="1" customHeight="1">
      <c r="B98" s="101"/>
      <c r="D98" s="102" t="s">
        <v>757</v>
      </c>
      <c r="E98" s="103"/>
      <c r="F98" s="103"/>
      <c r="G98" s="103"/>
      <c r="H98" s="103"/>
      <c r="I98" s="103"/>
      <c r="J98" s="104">
        <f>J131</f>
        <v>0</v>
      </c>
      <c r="L98" s="101"/>
    </row>
    <row r="99" spans="2:62" s="9" customFormat="1" ht="20.100000000000001" hidden="1" customHeight="1">
      <c r="B99" s="101"/>
      <c r="D99" s="102" t="s">
        <v>758</v>
      </c>
      <c r="E99" s="103"/>
      <c r="F99" s="103"/>
      <c r="G99" s="103"/>
      <c r="H99" s="103"/>
      <c r="I99" s="103"/>
      <c r="J99" s="104">
        <f>J135</f>
        <v>0</v>
      </c>
      <c r="L99" s="101"/>
    </row>
    <row r="100" spans="2:62" s="1" customFormat="1" ht="21.75" hidden="1" customHeight="1">
      <c r="B100" s="26"/>
      <c r="L100" s="26"/>
    </row>
    <row r="101" spans="2:62" s="1" customFormat="1" ht="6.95" hidden="1" customHeight="1">
      <c r="B101" s="26"/>
      <c r="L101" s="26"/>
    </row>
    <row r="102" spans="2:62" s="1" customFormat="1" ht="29.25" hidden="1" customHeight="1">
      <c r="B102" s="26"/>
      <c r="C102" s="96" t="s">
        <v>215</v>
      </c>
      <c r="J102" s="105">
        <f>ROUND(J103 + J104 + J105 + J106 + J107 + J108,2)</f>
        <v>0</v>
      </c>
      <c r="L102" s="26"/>
      <c r="N102" s="106" t="s">
        <v>19</v>
      </c>
    </row>
    <row r="103" spans="2:62" s="1" customFormat="1" ht="18" hidden="1" customHeight="1">
      <c r="B103" s="26"/>
      <c r="D103" s="319" t="s">
        <v>216</v>
      </c>
      <c r="E103" s="317"/>
      <c r="F103" s="317"/>
      <c r="J103" s="108">
        <v>0</v>
      </c>
      <c r="L103" s="26"/>
      <c r="N103" s="109" t="s">
        <v>134</v>
      </c>
      <c r="AY103" s="15" t="s">
        <v>217</v>
      </c>
      <c r="BE103" s="110">
        <f t="shared" ref="BE103:BE108" si="0">IF(N103="základná",J103,0)</f>
        <v>0</v>
      </c>
      <c r="BF103" s="110">
        <f t="shared" ref="BF103:BF108" si="1">IF(N103="znížená",J103,0)</f>
        <v>0</v>
      </c>
      <c r="BG103" s="110">
        <f t="shared" ref="BG103:BG108" si="2">IF(N103="zákl. prenesená",J103,0)</f>
        <v>0</v>
      </c>
      <c r="BH103" s="110">
        <f t="shared" ref="BH103:BH108" si="3">IF(N103="zníž. prenesená",J103,0)</f>
        <v>0</v>
      </c>
      <c r="BI103" s="110">
        <f t="shared" ref="BI103:BI108" si="4">IF(N103="nulová",J103,0)</f>
        <v>0</v>
      </c>
      <c r="BJ103" s="15" t="s">
        <v>218</v>
      </c>
    </row>
    <row r="104" spans="2:62" s="1" customFormat="1" ht="18" hidden="1" customHeight="1">
      <c r="B104" s="26"/>
      <c r="D104" s="319" t="s">
        <v>219</v>
      </c>
      <c r="E104" s="317"/>
      <c r="F104" s="317"/>
      <c r="J104" s="108">
        <v>0</v>
      </c>
      <c r="L104" s="26"/>
      <c r="N104" s="109" t="s">
        <v>134</v>
      </c>
      <c r="AY104" s="15" t="s">
        <v>217</v>
      </c>
      <c r="BE104" s="110">
        <f t="shared" si="0"/>
        <v>0</v>
      </c>
      <c r="BF104" s="110">
        <f t="shared" si="1"/>
        <v>0</v>
      </c>
      <c r="BG104" s="110">
        <f t="shared" si="2"/>
        <v>0</v>
      </c>
      <c r="BH104" s="110">
        <f t="shared" si="3"/>
        <v>0</v>
      </c>
      <c r="BI104" s="110">
        <f t="shared" si="4"/>
        <v>0</v>
      </c>
      <c r="BJ104" s="15" t="s">
        <v>218</v>
      </c>
    </row>
    <row r="105" spans="2:62" s="1" customFormat="1" ht="18" hidden="1" customHeight="1">
      <c r="B105" s="26"/>
      <c r="D105" s="319" t="s">
        <v>220</v>
      </c>
      <c r="E105" s="317"/>
      <c r="F105" s="317"/>
      <c r="J105" s="108">
        <v>0</v>
      </c>
      <c r="L105" s="26"/>
      <c r="N105" s="109" t="s">
        <v>134</v>
      </c>
      <c r="AY105" s="15" t="s">
        <v>217</v>
      </c>
      <c r="BE105" s="110">
        <f t="shared" si="0"/>
        <v>0</v>
      </c>
      <c r="BF105" s="110">
        <f t="shared" si="1"/>
        <v>0</v>
      </c>
      <c r="BG105" s="110">
        <f t="shared" si="2"/>
        <v>0</v>
      </c>
      <c r="BH105" s="110">
        <f t="shared" si="3"/>
        <v>0</v>
      </c>
      <c r="BI105" s="110">
        <f t="shared" si="4"/>
        <v>0</v>
      </c>
      <c r="BJ105" s="15" t="s">
        <v>218</v>
      </c>
    </row>
    <row r="106" spans="2:62" s="1" customFormat="1" ht="18" hidden="1" customHeight="1">
      <c r="B106" s="26"/>
      <c r="D106" s="319" t="s">
        <v>221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si="0"/>
        <v>0</v>
      </c>
      <c r="BF106" s="110">
        <f t="shared" si="1"/>
        <v>0</v>
      </c>
      <c r="BG106" s="110">
        <f t="shared" si="2"/>
        <v>0</v>
      </c>
      <c r="BH106" s="110">
        <f t="shared" si="3"/>
        <v>0</v>
      </c>
      <c r="BI106" s="110">
        <f t="shared" si="4"/>
        <v>0</v>
      </c>
      <c r="BJ106" s="15" t="s">
        <v>218</v>
      </c>
    </row>
    <row r="107" spans="2:62" s="1" customFormat="1" ht="18" hidden="1" customHeight="1">
      <c r="B107" s="26"/>
      <c r="D107" s="319" t="s">
        <v>222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t="18" hidden="1" customHeight="1">
      <c r="B108" s="26"/>
      <c r="D108" s="107" t="s">
        <v>223</v>
      </c>
      <c r="J108" s="108">
        <f>ROUND(J30*T108,2)</f>
        <v>0</v>
      </c>
      <c r="L108" s="26"/>
      <c r="N108" s="109" t="s">
        <v>134</v>
      </c>
      <c r="AY108" s="15" t="s">
        <v>224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idden="1">
      <c r="B109" s="26"/>
      <c r="L109" s="26"/>
    </row>
    <row r="110" spans="2:62" s="1" customFormat="1" ht="29.25" hidden="1" customHeight="1">
      <c r="B110" s="26"/>
      <c r="C110" s="111" t="s">
        <v>225</v>
      </c>
      <c r="D110" s="86"/>
      <c r="E110" s="86"/>
      <c r="F110" s="86"/>
      <c r="G110" s="86"/>
      <c r="H110" s="86"/>
      <c r="I110" s="86"/>
      <c r="J110" s="112">
        <f>ROUND(J96+J102,2)</f>
        <v>0</v>
      </c>
      <c r="K110" s="86"/>
      <c r="L110" s="26"/>
    </row>
    <row r="111" spans="2:62" s="1" customFormat="1" ht="6.95" hidden="1" customHeight="1"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26"/>
    </row>
    <row r="112" spans="2:62" hidden="1"/>
    <row r="113" spans="2:20" hidden="1"/>
    <row r="114" spans="2:20" hidden="1"/>
    <row r="115" spans="2:20" s="1" customFormat="1" ht="6.95" customHeight="1"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26"/>
    </row>
    <row r="116" spans="2:20" s="1" customFormat="1" ht="24.95" customHeight="1">
      <c r="B116" s="26"/>
      <c r="C116" s="19" t="s">
        <v>21</v>
      </c>
      <c r="L116" s="26"/>
    </row>
    <row r="117" spans="2:20" s="1" customFormat="1" ht="6.95" customHeight="1">
      <c r="B117" s="26"/>
      <c r="L117" s="26"/>
    </row>
    <row r="118" spans="2:20" s="1" customFormat="1" ht="12" customHeight="1">
      <c r="B118" s="26"/>
      <c r="C118" s="23" t="s">
        <v>1</v>
      </c>
      <c r="L118" s="26"/>
    </row>
    <row r="119" spans="2:20" s="1" customFormat="1" ht="16.5" customHeight="1">
      <c r="B119" s="26"/>
      <c r="E119" s="316" t="str">
        <f>E7</f>
        <v>Strategické územie Valalíky</v>
      </c>
      <c r="F119" s="317"/>
      <c r="G119" s="317"/>
      <c r="H119" s="317"/>
      <c r="L119" s="26"/>
    </row>
    <row r="120" spans="2:20" s="1" customFormat="1" ht="12" customHeight="1">
      <c r="B120" s="26"/>
      <c r="C120" s="23" t="s">
        <v>201</v>
      </c>
      <c r="L120" s="26"/>
    </row>
    <row r="121" spans="2:20" s="1" customFormat="1" ht="30" customHeight="1">
      <c r="B121" s="26"/>
      <c r="E121" s="318" t="str">
        <f>E9</f>
        <v>PS 301.1 - Čaňa - Valaliky, TZZ, - Úprava</v>
      </c>
      <c r="F121" s="317"/>
      <c r="G121" s="317"/>
      <c r="H121" s="317"/>
      <c r="L121" s="26"/>
    </row>
    <row r="122" spans="2:20" s="1" customFormat="1" ht="6.95" customHeight="1">
      <c r="B122" s="26"/>
      <c r="L122" s="26"/>
    </row>
    <row r="123" spans="2:20" s="1" customFormat="1" ht="12" customHeight="1">
      <c r="B123" s="26"/>
      <c r="C123" s="23" t="s">
        <v>4</v>
      </c>
      <c r="F123" s="22" t="str">
        <f>F12</f>
        <v>kú: Valaliky, kú: Barca, kú: Čaňa</v>
      </c>
      <c r="I123" s="23" t="s">
        <v>13</v>
      </c>
      <c r="J123" s="42" t="str">
        <f>IF(J12="","",J12)</f>
        <v>27. 7. 2026</v>
      </c>
      <c r="L123" s="26"/>
    </row>
    <row r="124" spans="2:20" s="1" customFormat="1" ht="6.95" customHeight="1">
      <c r="B124" s="26"/>
      <c r="L124" s="26"/>
    </row>
    <row r="125" spans="2:20" s="1" customFormat="1" ht="25.7" customHeight="1">
      <c r="B125" s="26"/>
      <c r="C125" s="23" t="s">
        <v>6</v>
      </c>
      <c r="F125" s="22" t="str">
        <f>E15</f>
        <v>Valaliky Industrial Park, s.r.o., Bratislava</v>
      </c>
      <c r="I125" s="23" t="s">
        <v>124</v>
      </c>
      <c r="J125" s="25" t="str">
        <f>E21</f>
        <v>RRi design, spol. s r.o., Košice</v>
      </c>
      <c r="L125" s="26"/>
    </row>
    <row r="126" spans="2:20" s="1" customFormat="1" ht="15.2" customHeight="1">
      <c r="B126" s="26"/>
      <c r="C126" s="23" t="s">
        <v>123</v>
      </c>
      <c r="F126" s="22">
        <f>IF(E18="","",E18)</f>
        <v>0</v>
      </c>
      <c r="I126" s="23" t="s">
        <v>127</v>
      </c>
      <c r="J126" s="25" t="str">
        <f>E24</f>
        <v xml:space="preserve"> </v>
      </c>
      <c r="L126" s="26"/>
    </row>
    <row r="127" spans="2:20" s="1" customFormat="1" ht="10.35" customHeight="1">
      <c r="B127" s="26"/>
      <c r="L127" s="26"/>
    </row>
    <row r="128" spans="2:20" s="10" customFormat="1" ht="29.25" customHeight="1">
      <c r="B128" s="113"/>
      <c r="C128" s="114" t="s">
        <v>226</v>
      </c>
      <c r="D128" s="115" t="s">
        <v>149</v>
      </c>
      <c r="E128" s="115" t="s">
        <v>66</v>
      </c>
      <c r="F128" s="115" t="s">
        <v>67</v>
      </c>
      <c r="G128" s="115" t="s">
        <v>227</v>
      </c>
      <c r="H128" s="115" t="s">
        <v>228</v>
      </c>
      <c r="I128" s="115" t="s">
        <v>229</v>
      </c>
      <c r="J128" s="116" t="s">
        <v>207</v>
      </c>
      <c r="K128" s="117" t="s">
        <v>230</v>
      </c>
      <c r="L128" s="113"/>
      <c r="M128" s="48" t="s">
        <v>103</v>
      </c>
      <c r="N128" s="49" t="s">
        <v>19</v>
      </c>
      <c r="O128" s="49" t="s">
        <v>231</v>
      </c>
      <c r="P128" s="49" t="s">
        <v>232</v>
      </c>
      <c r="Q128" s="49" t="s">
        <v>233</v>
      </c>
      <c r="R128" s="49" t="s">
        <v>234</v>
      </c>
      <c r="S128" s="49" t="s">
        <v>235</v>
      </c>
      <c r="T128" s="50" t="s">
        <v>236</v>
      </c>
    </row>
    <row r="129" spans="2:65" s="1" customFormat="1" ht="23.1" customHeight="1">
      <c r="B129" s="26"/>
      <c r="C129" s="53" t="s">
        <v>203</v>
      </c>
      <c r="J129" s="118">
        <f>BK129</f>
        <v>0</v>
      </c>
      <c r="L129" s="26"/>
      <c r="M129" s="51"/>
      <c r="N129" s="43"/>
      <c r="O129" s="43"/>
      <c r="P129" s="119">
        <f>P130</f>
        <v>0</v>
      </c>
      <c r="Q129" s="43"/>
      <c r="R129" s="119">
        <f>R130</f>
        <v>1.4999999999999999E-2</v>
      </c>
      <c r="S129" s="43"/>
      <c r="T129" s="120">
        <f>T130</f>
        <v>0</v>
      </c>
      <c r="AT129" s="15" t="s">
        <v>163</v>
      </c>
      <c r="AU129" s="15" t="s">
        <v>209</v>
      </c>
      <c r="BK129" s="121">
        <f>BK130</f>
        <v>0</v>
      </c>
    </row>
    <row r="130" spans="2:65" s="11" customFormat="1" ht="26.1" customHeight="1">
      <c r="B130" s="122"/>
      <c r="D130" s="123" t="s">
        <v>163</v>
      </c>
      <c r="E130" s="124" t="s">
        <v>237</v>
      </c>
      <c r="F130" s="124" t="s">
        <v>238</v>
      </c>
      <c r="J130" s="125">
        <f>BK130</f>
        <v>0</v>
      </c>
      <c r="L130" s="122"/>
      <c r="M130" s="126"/>
      <c r="P130" s="127">
        <f>P131+P135</f>
        <v>0</v>
      </c>
      <c r="R130" s="127">
        <f>R131+R135</f>
        <v>1.4999999999999999E-2</v>
      </c>
      <c r="T130" s="128">
        <f>T131+T135</f>
        <v>0</v>
      </c>
      <c r="AR130" s="123" t="s">
        <v>249</v>
      </c>
      <c r="AT130" s="129" t="s">
        <v>163</v>
      </c>
      <c r="AU130" s="129" t="s">
        <v>164</v>
      </c>
      <c r="AY130" s="123" t="s">
        <v>239</v>
      </c>
      <c r="BK130" s="130">
        <f>BK131+BK135</f>
        <v>0</v>
      </c>
    </row>
    <row r="131" spans="2:65" s="11" customFormat="1" ht="23.1" customHeight="1">
      <c r="B131" s="122"/>
      <c r="D131" s="123" t="s">
        <v>163</v>
      </c>
      <c r="E131" s="131" t="s">
        <v>759</v>
      </c>
      <c r="F131" s="131" t="s">
        <v>760</v>
      </c>
      <c r="J131" s="132">
        <f>BK131</f>
        <v>0</v>
      </c>
      <c r="L131" s="122"/>
      <c r="M131" s="126"/>
      <c r="P131" s="127">
        <f>SUM(P132:P134)</f>
        <v>0</v>
      </c>
      <c r="R131" s="127">
        <f>SUM(R132:R134)</f>
        <v>1.4999999999999999E-2</v>
      </c>
      <c r="T131" s="128">
        <f>SUM(T132:T134)</f>
        <v>0</v>
      </c>
      <c r="AR131" s="123" t="s">
        <v>249</v>
      </c>
      <c r="AT131" s="129" t="s">
        <v>163</v>
      </c>
      <c r="AU131" s="129" t="s">
        <v>103</v>
      </c>
      <c r="AY131" s="123" t="s">
        <v>239</v>
      </c>
      <c r="BK131" s="130">
        <f>SUM(BK132:BK134)</f>
        <v>0</v>
      </c>
    </row>
    <row r="132" spans="2:65" s="1" customFormat="1" ht="16.5" customHeight="1">
      <c r="B132" s="26"/>
      <c r="C132" s="146" t="s">
        <v>103</v>
      </c>
      <c r="D132" s="146" t="s">
        <v>471</v>
      </c>
      <c r="E132" s="147" t="s">
        <v>761</v>
      </c>
      <c r="F132" s="148" t="s">
        <v>762</v>
      </c>
      <c r="G132" s="149" t="s">
        <v>349</v>
      </c>
      <c r="H132" s="150">
        <v>30</v>
      </c>
      <c r="I132" s="313"/>
      <c r="J132" s="151">
        <f>ROUND(I132*H132,2)</f>
        <v>0</v>
      </c>
      <c r="K132" s="152"/>
      <c r="L132" s="26"/>
      <c r="M132" s="153" t="s">
        <v>103</v>
      </c>
      <c r="N132" s="106" t="s">
        <v>134</v>
      </c>
      <c r="P132" s="143">
        <f>O132*H132</f>
        <v>0</v>
      </c>
      <c r="Q132" s="143">
        <v>0</v>
      </c>
      <c r="R132" s="143">
        <f>Q132*H132</f>
        <v>0</v>
      </c>
      <c r="S132" s="143">
        <v>0</v>
      </c>
      <c r="T132" s="144">
        <f>S132*H132</f>
        <v>0</v>
      </c>
      <c r="AR132" s="145" t="s">
        <v>474</v>
      </c>
      <c r="AT132" s="145" t="s">
        <v>471</v>
      </c>
      <c r="AU132" s="145" t="s">
        <v>218</v>
      </c>
      <c r="AY132" s="15" t="s">
        <v>239</v>
      </c>
      <c r="BE132" s="110">
        <f>IF(N132="základná",J132,0)</f>
        <v>0</v>
      </c>
      <c r="BF132" s="110">
        <f>IF(N132="znížená",J132,0)</f>
        <v>0</v>
      </c>
      <c r="BG132" s="110">
        <f>IF(N132="zákl. prenesená",J132,0)</f>
        <v>0</v>
      </c>
      <c r="BH132" s="110">
        <f>IF(N132="zníž. prenesená",J132,0)</f>
        <v>0</v>
      </c>
      <c r="BI132" s="110">
        <f>IF(N132="nulová",J132,0)</f>
        <v>0</v>
      </c>
      <c r="BJ132" s="15" t="s">
        <v>218</v>
      </c>
      <c r="BK132" s="110">
        <f>ROUND(I132*H132,2)</f>
        <v>0</v>
      </c>
      <c r="BL132" s="15" t="s">
        <v>474</v>
      </c>
      <c r="BM132" s="145" t="s">
        <v>763</v>
      </c>
    </row>
    <row r="133" spans="2:65" s="1" customFormat="1" ht="16.5" customHeight="1">
      <c r="B133" s="26"/>
      <c r="C133" s="133" t="s">
        <v>218</v>
      </c>
      <c r="D133" s="133" t="s">
        <v>237</v>
      </c>
      <c r="E133" s="134" t="s">
        <v>764</v>
      </c>
      <c r="F133" s="135" t="s">
        <v>765</v>
      </c>
      <c r="G133" s="136" t="s">
        <v>349</v>
      </c>
      <c r="H133" s="137">
        <v>30</v>
      </c>
      <c r="I133" s="312"/>
      <c r="J133" s="138">
        <f>ROUND(I133*H133,2)</f>
        <v>0</v>
      </c>
      <c r="K133" s="139"/>
      <c r="L133" s="140"/>
      <c r="M133" s="141" t="s">
        <v>103</v>
      </c>
      <c r="N133" s="142" t="s">
        <v>134</v>
      </c>
      <c r="P133" s="143">
        <f>O133*H133</f>
        <v>0</v>
      </c>
      <c r="Q133" s="143">
        <v>5.0000000000000001E-4</v>
      </c>
      <c r="R133" s="143">
        <f>Q133*H133</f>
        <v>1.4999999999999999E-2</v>
      </c>
      <c r="S133" s="143">
        <v>0</v>
      </c>
      <c r="T133" s="144">
        <f>S133*H133</f>
        <v>0</v>
      </c>
      <c r="AR133" s="145" t="s">
        <v>766</v>
      </c>
      <c r="AT133" s="145" t="s">
        <v>237</v>
      </c>
      <c r="AU133" s="145" t="s">
        <v>218</v>
      </c>
      <c r="AY133" s="15" t="s">
        <v>239</v>
      </c>
      <c r="BE133" s="110">
        <f>IF(N133="základná",J133,0)</f>
        <v>0</v>
      </c>
      <c r="BF133" s="110">
        <f>IF(N133="znížená",J133,0)</f>
        <v>0</v>
      </c>
      <c r="BG133" s="110">
        <f>IF(N133="zákl. prenesená",J133,0)</f>
        <v>0</v>
      </c>
      <c r="BH133" s="110">
        <f>IF(N133="zníž. prenesená",J133,0)</f>
        <v>0</v>
      </c>
      <c r="BI133" s="110">
        <f>IF(N133="nulová",J133,0)</f>
        <v>0</v>
      </c>
      <c r="BJ133" s="15" t="s">
        <v>218</v>
      </c>
      <c r="BK133" s="110">
        <f>ROUND(I133*H133,2)</f>
        <v>0</v>
      </c>
      <c r="BL133" s="15" t="s">
        <v>474</v>
      </c>
      <c r="BM133" s="145" t="s">
        <v>767</v>
      </c>
    </row>
    <row r="134" spans="2:65" s="1" customFormat="1" ht="24.2" customHeight="1">
      <c r="B134" s="26"/>
      <c r="C134" s="146" t="s">
        <v>249</v>
      </c>
      <c r="D134" s="146" t="s">
        <v>471</v>
      </c>
      <c r="E134" s="147" t="s">
        <v>768</v>
      </c>
      <c r="F134" s="148" t="s">
        <v>769</v>
      </c>
      <c r="G134" s="149" t="s">
        <v>770</v>
      </c>
      <c r="H134" s="150">
        <v>1</v>
      </c>
      <c r="I134" s="313"/>
      <c r="J134" s="151">
        <f>ROUND(I134*H134,2)</f>
        <v>0</v>
      </c>
      <c r="K134" s="152"/>
      <c r="L134" s="26"/>
      <c r="M134" s="153" t="s">
        <v>103</v>
      </c>
      <c r="N134" s="106" t="s">
        <v>134</v>
      </c>
      <c r="P134" s="143">
        <f>O134*H134</f>
        <v>0</v>
      </c>
      <c r="Q134" s="143">
        <v>0</v>
      </c>
      <c r="R134" s="143">
        <f>Q134*H134</f>
        <v>0</v>
      </c>
      <c r="S134" s="143">
        <v>0</v>
      </c>
      <c r="T134" s="144">
        <f>S134*H134</f>
        <v>0</v>
      </c>
      <c r="AR134" s="145" t="s">
        <v>474</v>
      </c>
      <c r="AT134" s="145" t="s">
        <v>471</v>
      </c>
      <c r="AU134" s="145" t="s">
        <v>218</v>
      </c>
      <c r="AY134" s="15" t="s">
        <v>239</v>
      </c>
      <c r="BE134" s="110">
        <f>IF(N134="základná",J134,0)</f>
        <v>0</v>
      </c>
      <c r="BF134" s="110">
        <f>IF(N134="znížená",J134,0)</f>
        <v>0</v>
      </c>
      <c r="BG134" s="110">
        <f>IF(N134="zákl. prenesená",J134,0)</f>
        <v>0</v>
      </c>
      <c r="BH134" s="110">
        <f>IF(N134="zníž. prenesená",J134,0)</f>
        <v>0</v>
      </c>
      <c r="BI134" s="110">
        <f>IF(N134="nulová",J134,0)</f>
        <v>0</v>
      </c>
      <c r="BJ134" s="15" t="s">
        <v>218</v>
      </c>
      <c r="BK134" s="110">
        <f>ROUND(I134*H134,2)</f>
        <v>0</v>
      </c>
      <c r="BL134" s="15" t="s">
        <v>474</v>
      </c>
      <c r="BM134" s="145" t="s">
        <v>771</v>
      </c>
    </row>
    <row r="135" spans="2:65" s="11" customFormat="1" ht="23.1" customHeight="1">
      <c r="B135" s="122"/>
      <c r="D135" s="123" t="s">
        <v>163</v>
      </c>
      <c r="E135" s="131" t="s">
        <v>468</v>
      </c>
      <c r="F135" s="131" t="s">
        <v>772</v>
      </c>
      <c r="J135" s="132">
        <f>BK135</f>
        <v>0</v>
      </c>
      <c r="L135" s="122"/>
      <c r="M135" s="126"/>
      <c r="P135" s="127">
        <f>SUM(P136:P149)</f>
        <v>0</v>
      </c>
      <c r="R135" s="127">
        <f>SUM(R136:R149)</f>
        <v>0</v>
      </c>
      <c r="T135" s="128">
        <f>SUM(T136:T149)</f>
        <v>0</v>
      </c>
      <c r="AR135" s="123" t="s">
        <v>249</v>
      </c>
      <c r="AT135" s="129" t="s">
        <v>163</v>
      </c>
      <c r="AU135" s="129" t="s">
        <v>103</v>
      </c>
      <c r="AY135" s="123" t="s">
        <v>239</v>
      </c>
      <c r="BK135" s="130">
        <f>SUM(BK136:BK149)</f>
        <v>0</v>
      </c>
    </row>
    <row r="136" spans="2:65" s="1" customFormat="1" ht="24.2" customHeight="1">
      <c r="B136" s="26"/>
      <c r="C136" s="146" t="s">
        <v>253</v>
      </c>
      <c r="D136" s="146" t="s">
        <v>471</v>
      </c>
      <c r="E136" s="147" t="s">
        <v>773</v>
      </c>
      <c r="F136" s="148" t="s">
        <v>774</v>
      </c>
      <c r="G136" s="149" t="s">
        <v>243</v>
      </c>
      <c r="H136" s="150">
        <v>6</v>
      </c>
      <c r="I136" s="313"/>
      <c r="J136" s="151">
        <f t="shared" ref="J136:J149" si="5">ROUND(I136*H136,2)</f>
        <v>0</v>
      </c>
      <c r="K136" s="152"/>
      <c r="L136" s="26"/>
      <c r="M136" s="153" t="s">
        <v>103</v>
      </c>
      <c r="N136" s="106" t="s">
        <v>134</v>
      </c>
      <c r="P136" s="143">
        <f t="shared" ref="P136:P149" si="6">O136*H136</f>
        <v>0</v>
      </c>
      <c r="Q136" s="143">
        <v>0</v>
      </c>
      <c r="R136" s="143">
        <f t="shared" ref="R136:R149" si="7">Q136*H136</f>
        <v>0</v>
      </c>
      <c r="S136" s="143">
        <v>0</v>
      </c>
      <c r="T136" s="144">
        <f t="shared" ref="T136:T149" si="8">S136*H136</f>
        <v>0</v>
      </c>
      <c r="AR136" s="145" t="s">
        <v>474</v>
      </c>
      <c r="AT136" s="145" t="s">
        <v>471</v>
      </c>
      <c r="AU136" s="145" t="s">
        <v>218</v>
      </c>
      <c r="AY136" s="15" t="s">
        <v>239</v>
      </c>
      <c r="BE136" s="110">
        <f t="shared" ref="BE136:BE149" si="9">IF(N136="základná",J136,0)</f>
        <v>0</v>
      </c>
      <c r="BF136" s="110">
        <f t="shared" ref="BF136:BF149" si="10">IF(N136="znížená",J136,0)</f>
        <v>0</v>
      </c>
      <c r="BG136" s="110">
        <f t="shared" ref="BG136:BG149" si="11">IF(N136="zákl. prenesená",J136,0)</f>
        <v>0</v>
      </c>
      <c r="BH136" s="110">
        <f t="shared" ref="BH136:BH149" si="12">IF(N136="zníž. prenesená",J136,0)</f>
        <v>0</v>
      </c>
      <c r="BI136" s="110">
        <f t="shared" ref="BI136:BI149" si="13">IF(N136="nulová",J136,0)</f>
        <v>0</v>
      </c>
      <c r="BJ136" s="15" t="s">
        <v>218</v>
      </c>
      <c r="BK136" s="110">
        <f t="shared" ref="BK136:BK149" si="14">ROUND(I136*H136,2)</f>
        <v>0</v>
      </c>
      <c r="BL136" s="15" t="s">
        <v>474</v>
      </c>
      <c r="BM136" s="145" t="s">
        <v>775</v>
      </c>
    </row>
    <row r="137" spans="2:65" s="1" customFormat="1" ht="24.2" customHeight="1">
      <c r="B137" s="26"/>
      <c r="C137" s="133" t="s">
        <v>257</v>
      </c>
      <c r="D137" s="133" t="s">
        <v>237</v>
      </c>
      <c r="E137" s="134" t="s">
        <v>776</v>
      </c>
      <c r="F137" s="135" t="s">
        <v>777</v>
      </c>
      <c r="G137" s="136" t="s">
        <v>243</v>
      </c>
      <c r="H137" s="137">
        <v>6</v>
      </c>
      <c r="I137" s="312"/>
      <c r="J137" s="138">
        <f t="shared" si="5"/>
        <v>0</v>
      </c>
      <c r="K137" s="139"/>
      <c r="L137" s="140"/>
      <c r="M137" s="141" t="s">
        <v>103</v>
      </c>
      <c r="N137" s="142" t="s">
        <v>134</v>
      </c>
      <c r="P137" s="143">
        <f t="shared" si="6"/>
        <v>0</v>
      </c>
      <c r="Q137" s="143">
        <v>0</v>
      </c>
      <c r="R137" s="143">
        <f t="shared" si="7"/>
        <v>0</v>
      </c>
      <c r="S137" s="143">
        <v>0</v>
      </c>
      <c r="T137" s="144">
        <f t="shared" si="8"/>
        <v>0</v>
      </c>
      <c r="AR137" s="145" t="s">
        <v>766</v>
      </c>
      <c r="AT137" s="145" t="s">
        <v>237</v>
      </c>
      <c r="AU137" s="145" t="s">
        <v>218</v>
      </c>
      <c r="AY137" s="15" t="s">
        <v>239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5" t="s">
        <v>218</v>
      </c>
      <c r="BK137" s="110">
        <f t="shared" si="14"/>
        <v>0</v>
      </c>
      <c r="BL137" s="15" t="s">
        <v>474</v>
      </c>
      <c r="BM137" s="145" t="s">
        <v>778</v>
      </c>
    </row>
    <row r="138" spans="2:65" s="1" customFormat="1" ht="24.2" customHeight="1">
      <c r="B138" s="26"/>
      <c r="C138" s="146" t="s">
        <v>261</v>
      </c>
      <c r="D138" s="146" t="s">
        <v>471</v>
      </c>
      <c r="E138" s="147" t="s">
        <v>779</v>
      </c>
      <c r="F138" s="148" t="s">
        <v>780</v>
      </c>
      <c r="G138" s="149" t="s">
        <v>243</v>
      </c>
      <c r="H138" s="150">
        <v>1</v>
      </c>
      <c r="I138" s="313"/>
      <c r="J138" s="151">
        <f t="shared" si="5"/>
        <v>0</v>
      </c>
      <c r="K138" s="152"/>
      <c r="L138" s="26"/>
      <c r="M138" s="153" t="s">
        <v>103</v>
      </c>
      <c r="N138" s="106" t="s">
        <v>134</v>
      </c>
      <c r="P138" s="143">
        <f t="shared" si="6"/>
        <v>0</v>
      </c>
      <c r="Q138" s="143">
        <v>0</v>
      </c>
      <c r="R138" s="143">
        <f t="shared" si="7"/>
        <v>0</v>
      </c>
      <c r="S138" s="143">
        <v>0</v>
      </c>
      <c r="T138" s="144">
        <f t="shared" si="8"/>
        <v>0</v>
      </c>
      <c r="AR138" s="145" t="s">
        <v>474</v>
      </c>
      <c r="AT138" s="145" t="s">
        <v>471</v>
      </c>
      <c r="AU138" s="145" t="s">
        <v>218</v>
      </c>
      <c r="AY138" s="15" t="s">
        <v>239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5" t="s">
        <v>218</v>
      </c>
      <c r="BK138" s="110">
        <f t="shared" si="14"/>
        <v>0</v>
      </c>
      <c r="BL138" s="15" t="s">
        <v>474</v>
      </c>
      <c r="BM138" s="145" t="s">
        <v>781</v>
      </c>
    </row>
    <row r="139" spans="2:65" s="1" customFormat="1" ht="16.5" customHeight="1">
      <c r="B139" s="26"/>
      <c r="C139" s="133" t="s">
        <v>265</v>
      </c>
      <c r="D139" s="133" t="s">
        <v>237</v>
      </c>
      <c r="E139" s="134" t="s">
        <v>782</v>
      </c>
      <c r="F139" s="135" t="s">
        <v>783</v>
      </c>
      <c r="G139" s="136" t="s">
        <v>243</v>
      </c>
      <c r="H139" s="137">
        <v>1</v>
      </c>
      <c r="I139" s="312"/>
      <c r="J139" s="138">
        <f t="shared" si="5"/>
        <v>0</v>
      </c>
      <c r="K139" s="139"/>
      <c r="L139" s="140"/>
      <c r="M139" s="141" t="s">
        <v>103</v>
      </c>
      <c r="N139" s="142" t="s">
        <v>134</v>
      </c>
      <c r="P139" s="143">
        <f t="shared" si="6"/>
        <v>0</v>
      </c>
      <c r="Q139" s="143">
        <v>0</v>
      </c>
      <c r="R139" s="143">
        <f t="shared" si="7"/>
        <v>0</v>
      </c>
      <c r="S139" s="143">
        <v>0</v>
      </c>
      <c r="T139" s="144">
        <f t="shared" si="8"/>
        <v>0</v>
      </c>
      <c r="AR139" s="145" t="s">
        <v>766</v>
      </c>
      <c r="AT139" s="145" t="s">
        <v>237</v>
      </c>
      <c r="AU139" s="145" t="s">
        <v>218</v>
      </c>
      <c r="AY139" s="15" t="s">
        <v>239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5" t="s">
        <v>218</v>
      </c>
      <c r="BK139" s="110">
        <f t="shared" si="14"/>
        <v>0</v>
      </c>
      <c r="BL139" s="15" t="s">
        <v>474</v>
      </c>
      <c r="BM139" s="145" t="s">
        <v>784</v>
      </c>
    </row>
    <row r="140" spans="2:65" s="1" customFormat="1" ht="24.2" customHeight="1">
      <c r="B140" s="26"/>
      <c r="C140" s="146" t="s">
        <v>269</v>
      </c>
      <c r="D140" s="146" t="s">
        <v>471</v>
      </c>
      <c r="E140" s="147" t="s">
        <v>785</v>
      </c>
      <c r="F140" s="148" t="s">
        <v>786</v>
      </c>
      <c r="G140" s="149" t="s">
        <v>243</v>
      </c>
      <c r="H140" s="150">
        <v>1</v>
      </c>
      <c r="I140" s="313"/>
      <c r="J140" s="151">
        <f t="shared" si="5"/>
        <v>0</v>
      </c>
      <c r="K140" s="152"/>
      <c r="L140" s="26"/>
      <c r="M140" s="153" t="s">
        <v>103</v>
      </c>
      <c r="N140" s="106" t="s">
        <v>134</v>
      </c>
      <c r="P140" s="143">
        <f t="shared" si="6"/>
        <v>0</v>
      </c>
      <c r="Q140" s="143">
        <v>0</v>
      </c>
      <c r="R140" s="143">
        <f t="shared" si="7"/>
        <v>0</v>
      </c>
      <c r="S140" s="143">
        <v>0</v>
      </c>
      <c r="T140" s="144">
        <f t="shared" si="8"/>
        <v>0</v>
      </c>
      <c r="AR140" s="145" t="s">
        <v>474</v>
      </c>
      <c r="AT140" s="145" t="s">
        <v>471</v>
      </c>
      <c r="AU140" s="145" t="s">
        <v>218</v>
      </c>
      <c r="AY140" s="15" t="s">
        <v>239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5" t="s">
        <v>218</v>
      </c>
      <c r="BK140" s="110">
        <f t="shared" si="14"/>
        <v>0</v>
      </c>
      <c r="BL140" s="15" t="s">
        <v>474</v>
      </c>
      <c r="BM140" s="145" t="s">
        <v>787</v>
      </c>
    </row>
    <row r="141" spans="2:65" s="1" customFormat="1" ht="16.5" customHeight="1">
      <c r="B141" s="26"/>
      <c r="C141" s="133" t="s">
        <v>273</v>
      </c>
      <c r="D141" s="133" t="s">
        <v>237</v>
      </c>
      <c r="E141" s="134" t="s">
        <v>788</v>
      </c>
      <c r="F141" s="135" t="s">
        <v>789</v>
      </c>
      <c r="G141" s="136" t="s">
        <v>243</v>
      </c>
      <c r="H141" s="137">
        <v>1</v>
      </c>
      <c r="I141" s="312"/>
      <c r="J141" s="138">
        <f t="shared" si="5"/>
        <v>0</v>
      </c>
      <c r="K141" s="139"/>
      <c r="L141" s="140"/>
      <c r="M141" s="141" t="s">
        <v>103</v>
      </c>
      <c r="N141" s="142" t="s">
        <v>134</v>
      </c>
      <c r="P141" s="143">
        <f t="shared" si="6"/>
        <v>0</v>
      </c>
      <c r="Q141" s="143">
        <v>0</v>
      </c>
      <c r="R141" s="143">
        <f t="shared" si="7"/>
        <v>0</v>
      </c>
      <c r="S141" s="143">
        <v>0</v>
      </c>
      <c r="T141" s="144">
        <f t="shared" si="8"/>
        <v>0</v>
      </c>
      <c r="AR141" s="145" t="s">
        <v>766</v>
      </c>
      <c r="AT141" s="145" t="s">
        <v>237</v>
      </c>
      <c r="AU141" s="145" t="s">
        <v>218</v>
      </c>
      <c r="AY141" s="15" t="s">
        <v>239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5" t="s">
        <v>218</v>
      </c>
      <c r="BK141" s="110">
        <f t="shared" si="14"/>
        <v>0</v>
      </c>
      <c r="BL141" s="15" t="s">
        <v>474</v>
      </c>
      <c r="BM141" s="145" t="s">
        <v>790</v>
      </c>
    </row>
    <row r="142" spans="2:65" s="1" customFormat="1" ht="24.2" customHeight="1">
      <c r="B142" s="26"/>
      <c r="C142" s="146" t="s">
        <v>277</v>
      </c>
      <c r="D142" s="146" t="s">
        <v>471</v>
      </c>
      <c r="E142" s="147" t="s">
        <v>791</v>
      </c>
      <c r="F142" s="148" t="s">
        <v>792</v>
      </c>
      <c r="G142" s="149" t="s">
        <v>243</v>
      </c>
      <c r="H142" s="150">
        <v>3</v>
      </c>
      <c r="I142" s="313"/>
      <c r="J142" s="151">
        <f t="shared" si="5"/>
        <v>0</v>
      </c>
      <c r="K142" s="152"/>
      <c r="L142" s="26"/>
      <c r="M142" s="153" t="s">
        <v>103</v>
      </c>
      <c r="N142" s="106" t="s">
        <v>134</v>
      </c>
      <c r="P142" s="143">
        <f t="shared" si="6"/>
        <v>0</v>
      </c>
      <c r="Q142" s="143">
        <v>0</v>
      </c>
      <c r="R142" s="143">
        <f t="shared" si="7"/>
        <v>0</v>
      </c>
      <c r="S142" s="143">
        <v>0</v>
      </c>
      <c r="T142" s="144">
        <f t="shared" si="8"/>
        <v>0</v>
      </c>
      <c r="AR142" s="145" t="s">
        <v>474</v>
      </c>
      <c r="AT142" s="145" t="s">
        <v>471</v>
      </c>
      <c r="AU142" s="145" t="s">
        <v>218</v>
      </c>
      <c r="AY142" s="15" t="s">
        <v>239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5" t="s">
        <v>218</v>
      </c>
      <c r="BK142" s="110">
        <f t="shared" si="14"/>
        <v>0</v>
      </c>
      <c r="BL142" s="15" t="s">
        <v>474</v>
      </c>
      <c r="BM142" s="145" t="s">
        <v>793</v>
      </c>
    </row>
    <row r="143" spans="2:65" s="1" customFormat="1" ht="16.5" customHeight="1">
      <c r="B143" s="26"/>
      <c r="C143" s="133" t="s">
        <v>281</v>
      </c>
      <c r="D143" s="133" t="s">
        <v>237</v>
      </c>
      <c r="E143" s="134" t="s">
        <v>794</v>
      </c>
      <c r="F143" s="135" t="s">
        <v>795</v>
      </c>
      <c r="G143" s="136" t="s">
        <v>243</v>
      </c>
      <c r="H143" s="137">
        <v>3</v>
      </c>
      <c r="I143" s="312"/>
      <c r="J143" s="138">
        <f t="shared" si="5"/>
        <v>0</v>
      </c>
      <c r="K143" s="139"/>
      <c r="L143" s="140"/>
      <c r="M143" s="141" t="s">
        <v>103</v>
      </c>
      <c r="N143" s="142" t="s">
        <v>134</v>
      </c>
      <c r="P143" s="143">
        <f t="shared" si="6"/>
        <v>0</v>
      </c>
      <c r="Q143" s="143">
        <v>0</v>
      </c>
      <c r="R143" s="143">
        <f t="shared" si="7"/>
        <v>0</v>
      </c>
      <c r="S143" s="143">
        <v>0</v>
      </c>
      <c r="T143" s="144">
        <f t="shared" si="8"/>
        <v>0</v>
      </c>
      <c r="AR143" s="145" t="s">
        <v>766</v>
      </c>
      <c r="AT143" s="145" t="s">
        <v>237</v>
      </c>
      <c r="AU143" s="145" t="s">
        <v>218</v>
      </c>
      <c r="AY143" s="15" t="s">
        <v>239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5" t="s">
        <v>218</v>
      </c>
      <c r="BK143" s="110">
        <f t="shared" si="14"/>
        <v>0</v>
      </c>
      <c r="BL143" s="15" t="s">
        <v>474</v>
      </c>
      <c r="BM143" s="145" t="s">
        <v>796</v>
      </c>
    </row>
    <row r="144" spans="2:65" s="1" customFormat="1" ht="24.2" customHeight="1">
      <c r="B144" s="26"/>
      <c r="C144" s="146" t="s">
        <v>285</v>
      </c>
      <c r="D144" s="146" t="s">
        <v>471</v>
      </c>
      <c r="E144" s="147" t="s">
        <v>797</v>
      </c>
      <c r="F144" s="148" t="s">
        <v>798</v>
      </c>
      <c r="G144" s="149" t="s">
        <v>243</v>
      </c>
      <c r="H144" s="150">
        <v>3</v>
      </c>
      <c r="I144" s="313"/>
      <c r="J144" s="151">
        <f t="shared" si="5"/>
        <v>0</v>
      </c>
      <c r="K144" s="152"/>
      <c r="L144" s="26"/>
      <c r="M144" s="153" t="s">
        <v>103</v>
      </c>
      <c r="N144" s="106" t="s">
        <v>134</v>
      </c>
      <c r="P144" s="143">
        <f t="shared" si="6"/>
        <v>0</v>
      </c>
      <c r="Q144" s="143">
        <v>0</v>
      </c>
      <c r="R144" s="143">
        <f t="shared" si="7"/>
        <v>0</v>
      </c>
      <c r="S144" s="143">
        <v>0</v>
      </c>
      <c r="T144" s="144">
        <f t="shared" si="8"/>
        <v>0</v>
      </c>
      <c r="AR144" s="145" t="s">
        <v>474</v>
      </c>
      <c r="AT144" s="145" t="s">
        <v>471</v>
      </c>
      <c r="AU144" s="145" t="s">
        <v>218</v>
      </c>
      <c r="AY144" s="15" t="s">
        <v>239</v>
      </c>
      <c r="BE144" s="110">
        <f t="shared" si="9"/>
        <v>0</v>
      </c>
      <c r="BF144" s="110">
        <f t="shared" si="10"/>
        <v>0</v>
      </c>
      <c r="BG144" s="110">
        <f t="shared" si="11"/>
        <v>0</v>
      </c>
      <c r="BH144" s="110">
        <f t="shared" si="12"/>
        <v>0</v>
      </c>
      <c r="BI144" s="110">
        <f t="shared" si="13"/>
        <v>0</v>
      </c>
      <c r="BJ144" s="15" t="s">
        <v>218</v>
      </c>
      <c r="BK144" s="110">
        <f t="shared" si="14"/>
        <v>0</v>
      </c>
      <c r="BL144" s="15" t="s">
        <v>474</v>
      </c>
      <c r="BM144" s="145" t="s">
        <v>799</v>
      </c>
    </row>
    <row r="145" spans="2:65" s="1" customFormat="1" ht="16.5" customHeight="1">
      <c r="B145" s="26"/>
      <c r="C145" s="133" t="s">
        <v>289</v>
      </c>
      <c r="D145" s="133" t="s">
        <v>237</v>
      </c>
      <c r="E145" s="134" t="s">
        <v>800</v>
      </c>
      <c r="F145" s="135" t="s">
        <v>801</v>
      </c>
      <c r="G145" s="136" t="s">
        <v>243</v>
      </c>
      <c r="H145" s="137">
        <v>3</v>
      </c>
      <c r="I145" s="312"/>
      <c r="J145" s="138">
        <f t="shared" si="5"/>
        <v>0</v>
      </c>
      <c r="K145" s="139"/>
      <c r="L145" s="140"/>
      <c r="M145" s="141" t="s">
        <v>103</v>
      </c>
      <c r="N145" s="142" t="s">
        <v>134</v>
      </c>
      <c r="P145" s="143">
        <f t="shared" si="6"/>
        <v>0</v>
      </c>
      <c r="Q145" s="143">
        <v>0</v>
      </c>
      <c r="R145" s="143">
        <f t="shared" si="7"/>
        <v>0</v>
      </c>
      <c r="S145" s="143">
        <v>0</v>
      </c>
      <c r="T145" s="144">
        <f t="shared" si="8"/>
        <v>0</v>
      </c>
      <c r="AR145" s="145" t="s">
        <v>766</v>
      </c>
      <c r="AT145" s="145" t="s">
        <v>237</v>
      </c>
      <c r="AU145" s="145" t="s">
        <v>218</v>
      </c>
      <c r="AY145" s="15" t="s">
        <v>239</v>
      </c>
      <c r="BE145" s="110">
        <f t="shared" si="9"/>
        <v>0</v>
      </c>
      <c r="BF145" s="110">
        <f t="shared" si="10"/>
        <v>0</v>
      </c>
      <c r="BG145" s="110">
        <f t="shared" si="11"/>
        <v>0</v>
      </c>
      <c r="BH145" s="110">
        <f t="shared" si="12"/>
        <v>0</v>
      </c>
      <c r="BI145" s="110">
        <f t="shared" si="13"/>
        <v>0</v>
      </c>
      <c r="BJ145" s="15" t="s">
        <v>218</v>
      </c>
      <c r="BK145" s="110">
        <f t="shared" si="14"/>
        <v>0</v>
      </c>
      <c r="BL145" s="15" t="s">
        <v>474</v>
      </c>
      <c r="BM145" s="145" t="s">
        <v>802</v>
      </c>
    </row>
    <row r="146" spans="2:65" s="1" customFormat="1" ht="24.2" customHeight="1">
      <c r="B146" s="26"/>
      <c r="C146" s="146" t="s">
        <v>293</v>
      </c>
      <c r="D146" s="146" t="s">
        <v>471</v>
      </c>
      <c r="E146" s="147" t="s">
        <v>803</v>
      </c>
      <c r="F146" s="148" t="s">
        <v>804</v>
      </c>
      <c r="G146" s="149" t="s">
        <v>243</v>
      </c>
      <c r="H146" s="150">
        <v>20</v>
      </c>
      <c r="I146" s="313"/>
      <c r="J146" s="151">
        <f t="shared" si="5"/>
        <v>0</v>
      </c>
      <c r="K146" s="152"/>
      <c r="L146" s="26"/>
      <c r="M146" s="153" t="s">
        <v>103</v>
      </c>
      <c r="N146" s="106" t="s">
        <v>134</v>
      </c>
      <c r="P146" s="143">
        <f t="shared" si="6"/>
        <v>0</v>
      </c>
      <c r="Q146" s="143">
        <v>0</v>
      </c>
      <c r="R146" s="143">
        <f t="shared" si="7"/>
        <v>0</v>
      </c>
      <c r="S146" s="143">
        <v>0</v>
      </c>
      <c r="T146" s="144">
        <f t="shared" si="8"/>
        <v>0</v>
      </c>
      <c r="AR146" s="145" t="s">
        <v>474</v>
      </c>
      <c r="AT146" s="145" t="s">
        <v>471</v>
      </c>
      <c r="AU146" s="145" t="s">
        <v>218</v>
      </c>
      <c r="AY146" s="15" t="s">
        <v>239</v>
      </c>
      <c r="BE146" s="110">
        <f t="shared" si="9"/>
        <v>0</v>
      </c>
      <c r="BF146" s="110">
        <f t="shared" si="10"/>
        <v>0</v>
      </c>
      <c r="BG146" s="110">
        <f t="shared" si="11"/>
        <v>0</v>
      </c>
      <c r="BH146" s="110">
        <f t="shared" si="12"/>
        <v>0</v>
      </c>
      <c r="BI146" s="110">
        <f t="shared" si="13"/>
        <v>0</v>
      </c>
      <c r="BJ146" s="15" t="s">
        <v>218</v>
      </c>
      <c r="BK146" s="110">
        <f t="shared" si="14"/>
        <v>0</v>
      </c>
      <c r="BL146" s="15" t="s">
        <v>474</v>
      </c>
      <c r="BM146" s="145" t="s">
        <v>805</v>
      </c>
    </row>
    <row r="147" spans="2:65" s="1" customFormat="1" ht="24.2" customHeight="1">
      <c r="B147" s="26"/>
      <c r="C147" s="146" t="s">
        <v>297</v>
      </c>
      <c r="D147" s="146" t="s">
        <v>471</v>
      </c>
      <c r="E147" s="147" t="s">
        <v>806</v>
      </c>
      <c r="F147" s="148" t="s">
        <v>807</v>
      </c>
      <c r="G147" s="149" t="s">
        <v>243</v>
      </c>
      <c r="H147" s="150">
        <v>1</v>
      </c>
      <c r="I147" s="313"/>
      <c r="J147" s="151">
        <f t="shared" si="5"/>
        <v>0</v>
      </c>
      <c r="K147" s="152"/>
      <c r="L147" s="26"/>
      <c r="M147" s="153" t="s">
        <v>103</v>
      </c>
      <c r="N147" s="106" t="s">
        <v>134</v>
      </c>
      <c r="P147" s="143">
        <f t="shared" si="6"/>
        <v>0</v>
      </c>
      <c r="Q147" s="143">
        <v>0</v>
      </c>
      <c r="R147" s="143">
        <f t="shared" si="7"/>
        <v>0</v>
      </c>
      <c r="S147" s="143">
        <v>0</v>
      </c>
      <c r="T147" s="144">
        <f t="shared" si="8"/>
        <v>0</v>
      </c>
      <c r="AR147" s="145" t="s">
        <v>474</v>
      </c>
      <c r="AT147" s="145" t="s">
        <v>471</v>
      </c>
      <c r="AU147" s="145" t="s">
        <v>218</v>
      </c>
      <c r="AY147" s="15" t="s">
        <v>239</v>
      </c>
      <c r="BE147" s="110">
        <f t="shared" si="9"/>
        <v>0</v>
      </c>
      <c r="BF147" s="110">
        <f t="shared" si="10"/>
        <v>0</v>
      </c>
      <c r="BG147" s="110">
        <f t="shared" si="11"/>
        <v>0</v>
      </c>
      <c r="BH147" s="110">
        <f t="shared" si="12"/>
        <v>0</v>
      </c>
      <c r="BI147" s="110">
        <f t="shared" si="13"/>
        <v>0</v>
      </c>
      <c r="BJ147" s="15" t="s">
        <v>218</v>
      </c>
      <c r="BK147" s="110">
        <f t="shared" si="14"/>
        <v>0</v>
      </c>
      <c r="BL147" s="15" t="s">
        <v>474</v>
      </c>
      <c r="BM147" s="145" t="s">
        <v>808</v>
      </c>
    </row>
    <row r="148" spans="2:65" s="1" customFormat="1" ht="24.2" customHeight="1">
      <c r="B148" s="26"/>
      <c r="C148" s="146" t="s">
        <v>301</v>
      </c>
      <c r="D148" s="146" t="s">
        <v>471</v>
      </c>
      <c r="E148" s="147" t="s">
        <v>809</v>
      </c>
      <c r="F148" s="148" t="s">
        <v>810</v>
      </c>
      <c r="G148" s="149" t="s">
        <v>243</v>
      </c>
      <c r="H148" s="150">
        <v>1</v>
      </c>
      <c r="I148" s="313"/>
      <c r="J148" s="151">
        <f t="shared" si="5"/>
        <v>0</v>
      </c>
      <c r="K148" s="152"/>
      <c r="L148" s="26"/>
      <c r="M148" s="153" t="s">
        <v>103</v>
      </c>
      <c r="N148" s="106" t="s">
        <v>134</v>
      </c>
      <c r="P148" s="143">
        <f t="shared" si="6"/>
        <v>0</v>
      </c>
      <c r="Q148" s="143">
        <v>0</v>
      </c>
      <c r="R148" s="143">
        <f t="shared" si="7"/>
        <v>0</v>
      </c>
      <c r="S148" s="143">
        <v>0</v>
      </c>
      <c r="T148" s="144">
        <f t="shared" si="8"/>
        <v>0</v>
      </c>
      <c r="AR148" s="145" t="s">
        <v>474</v>
      </c>
      <c r="AT148" s="145" t="s">
        <v>471</v>
      </c>
      <c r="AU148" s="145" t="s">
        <v>218</v>
      </c>
      <c r="AY148" s="15" t="s">
        <v>239</v>
      </c>
      <c r="BE148" s="110">
        <f t="shared" si="9"/>
        <v>0</v>
      </c>
      <c r="BF148" s="110">
        <f t="shared" si="10"/>
        <v>0</v>
      </c>
      <c r="BG148" s="110">
        <f t="shared" si="11"/>
        <v>0</v>
      </c>
      <c r="BH148" s="110">
        <f t="shared" si="12"/>
        <v>0</v>
      </c>
      <c r="BI148" s="110">
        <f t="shared" si="13"/>
        <v>0</v>
      </c>
      <c r="BJ148" s="15" t="s">
        <v>218</v>
      </c>
      <c r="BK148" s="110">
        <f t="shared" si="14"/>
        <v>0</v>
      </c>
      <c r="BL148" s="15" t="s">
        <v>474</v>
      </c>
      <c r="BM148" s="145" t="s">
        <v>811</v>
      </c>
    </row>
    <row r="149" spans="2:65" s="1" customFormat="1" ht="24.2" customHeight="1">
      <c r="B149" s="26"/>
      <c r="C149" s="146" t="s">
        <v>305</v>
      </c>
      <c r="D149" s="146" t="s">
        <v>471</v>
      </c>
      <c r="E149" s="147" t="s">
        <v>812</v>
      </c>
      <c r="F149" s="148" t="s">
        <v>813</v>
      </c>
      <c r="G149" s="149" t="s">
        <v>243</v>
      </c>
      <c r="H149" s="150">
        <v>12</v>
      </c>
      <c r="I149" s="313"/>
      <c r="J149" s="151">
        <f t="shared" si="5"/>
        <v>0</v>
      </c>
      <c r="K149" s="152"/>
      <c r="L149" s="26"/>
      <c r="M149" s="154" t="s">
        <v>103</v>
      </c>
      <c r="N149" s="155" t="s">
        <v>134</v>
      </c>
      <c r="O149" s="156"/>
      <c r="P149" s="157">
        <f t="shared" si="6"/>
        <v>0</v>
      </c>
      <c r="Q149" s="157">
        <v>0</v>
      </c>
      <c r="R149" s="157">
        <f t="shared" si="7"/>
        <v>0</v>
      </c>
      <c r="S149" s="157">
        <v>0</v>
      </c>
      <c r="T149" s="158">
        <f t="shared" si="8"/>
        <v>0</v>
      </c>
      <c r="AR149" s="145" t="s">
        <v>474</v>
      </c>
      <c r="AT149" s="145" t="s">
        <v>471</v>
      </c>
      <c r="AU149" s="145" t="s">
        <v>218</v>
      </c>
      <c r="AY149" s="15" t="s">
        <v>239</v>
      </c>
      <c r="BE149" s="110">
        <f t="shared" si="9"/>
        <v>0</v>
      </c>
      <c r="BF149" s="110">
        <f t="shared" si="10"/>
        <v>0</v>
      </c>
      <c r="BG149" s="110">
        <f t="shared" si="11"/>
        <v>0</v>
      </c>
      <c r="BH149" s="110">
        <f t="shared" si="12"/>
        <v>0</v>
      </c>
      <c r="BI149" s="110">
        <f t="shared" si="13"/>
        <v>0</v>
      </c>
      <c r="BJ149" s="15" t="s">
        <v>218</v>
      </c>
      <c r="BK149" s="110">
        <f t="shared" si="14"/>
        <v>0</v>
      </c>
      <c r="BL149" s="15" t="s">
        <v>474</v>
      </c>
      <c r="BM149" s="145" t="s">
        <v>814</v>
      </c>
    </row>
    <row r="150" spans="2:65" s="1" customFormat="1" ht="6.95" customHeight="1">
      <c r="B150" s="36"/>
      <c r="C150" s="37"/>
      <c r="D150" s="37"/>
      <c r="E150" s="37"/>
      <c r="F150" s="37"/>
      <c r="G150" s="37"/>
      <c r="H150" s="37"/>
      <c r="I150" s="37"/>
      <c r="J150" s="37"/>
      <c r="K150" s="37"/>
      <c r="L150" s="26"/>
    </row>
  </sheetData>
  <sheetProtection algorithmName="SHA-512" hashValue="RblfWxhUTecXHCUbiDxxVlaRG6smzpqZrI6+MQNoHygG/dCIUGF3pnKrhVCqZQ5pPE+KRpJFtkPHEhja1i7bVA==" saltValue="kEuamOoghO+WtwgYGjUYIw==" spinCount="100000" sheet="1" objects="1" scenarios="1"/>
  <mergeCells count="14">
    <mergeCell ref="L2:V2"/>
    <mergeCell ref="D107:F107"/>
    <mergeCell ref="E121:H121"/>
    <mergeCell ref="E85:H85"/>
    <mergeCell ref="E7:H7"/>
    <mergeCell ref="E87:H87"/>
    <mergeCell ref="D105:F105"/>
    <mergeCell ref="E27:H27"/>
    <mergeCell ref="D103:F103"/>
    <mergeCell ref="D104:F104"/>
    <mergeCell ref="E119:H119"/>
    <mergeCell ref="E9:H9"/>
    <mergeCell ref="D106:F106"/>
    <mergeCell ref="E18:H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M288"/>
  <sheetViews>
    <sheetView showGridLines="0" topLeftCell="A127" workbookViewId="0">
      <selection activeCell="I138" sqref="I138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175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815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J108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ROUND((SUM(BE108:BE115) + SUM(BE135:BE287)),  2)</f>
        <v>0</v>
      </c>
      <c r="G35" s="82"/>
      <c r="H35" s="82"/>
      <c r="I35" s="83">
        <v>0.23</v>
      </c>
      <c r="J35" s="81">
        <f>ROUND(((SUM(BE108:BE115) + SUM(BE135:BE287))*I35),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ROUND((SUM(BF108:BF115) + SUM(BF135:BF287)),  2)</f>
        <v>0</v>
      </c>
      <c r="I36" s="85">
        <v>0.23</v>
      </c>
      <c r="J36" s="84">
        <f>ROUND(((SUM(BF108:BF115) + SUM(BF135:BF287))*I36),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ROUND((SUM(BG108:BG115) + SUM(BG135:BG287)),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ROUND((SUM(BH108:BH115) + SUM(BH135:BH287)),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ROUND((SUM(BI108:BI115) + SUM(BI135:BI287)),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SO 115 - MK pre napojenie obce Valaliky- Nové Koščany na cestu III/3813 v úseku "N-E"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J135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J136</f>
        <v>0</v>
      </c>
      <c r="L97" s="97"/>
    </row>
    <row r="98" spans="2:62" s="9" customFormat="1" ht="20.100000000000001" hidden="1" customHeight="1">
      <c r="B98" s="101"/>
      <c r="D98" s="102" t="s">
        <v>817</v>
      </c>
      <c r="E98" s="103"/>
      <c r="F98" s="103"/>
      <c r="G98" s="103"/>
      <c r="H98" s="103"/>
      <c r="I98" s="103"/>
      <c r="J98" s="104">
        <f>J137</f>
        <v>0</v>
      </c>
      <c r="L98" s="101"/>
    </row>
    <row r="99" spans="2:62" s="9" customFormat="1" ht="20.100000000000001" hidden="1" customHeight="1">
      <c r="B99" s="101"/>
      <c r="D99" s="102" t="s">
        <v>818</v>
      </c>
      <c r="E99" s="103"/>
      <c r="F99" s="103"/>
      <c r="G99" s="103"/>
      <c r="H99" s="103"/>
      <c r="I99" s="103"/>
      <c r="J99" s="104">
        <f>J204</f>
        <v>0</v>
      </c>
      <c r="L99" s="101"/>
    </row>
    <row r="100" spans="2:62" s="9" customFormat="1" ht="20.100000000000001" hidden="1" customHeight="1">
      <c r="B100" s="101"/>
      <c r="D100" s="102" t="s">
        <v>819</v>
      </c>
      <c r="E100" s="103"/>
      <c r="F100" s="103"/>
      <c r="G100" s="103"/>
      <c r="H100" s="103"/>
      <c r="I100" s="103"/>
      <c r="J100" s="104">
        <f>J229</f>
        <v>0</v>
      </c>
      <c r="L100" s="101"/>
    </row>
    <row r="101" spans="2:62" s="9" customFormat="1" ht="20.100000000000001" hidden="1" customHeight="1">
      <c r="B101" s="101"/>
      <c r="D101" s="102" t="s">
        <v>820</v>
      </c>
      <c r="E101" s="103"/>
      <c r="F101" s="103"/>
      <c r="G101" s="103"/>
      <c r="H101" s="103"/>
      <c r="I101" s="103"/>
      <c r="J101" s="104">
        <f>J244</f>
        <v>0</v>
      </c>
      <c r="L101" s="101"/>
    </row>
    <row r="102" spans="2:62" s="9" customFormat="1" ht="20.100000000000001" hidden="1" customHeight="1">
      <c r="B102" s="101"/>
      <c r="D102" s="102" t="s">
        <v>821</v>
      </c>
      <c r="E102" s="103"/>
      <c r="F102" s="103"/>
      <c r="G102" s="103"/>
      <c r="H102" s="103"/>
      <c r="I102" s="103"/>
      <c r="J102" s="104">
        <f>J260</f>
        <v>0</v>
      </c>
      <c r="L102" s="101"/>
    </row>
    <row r="103" spans="2:62" s="9" customFormat="1" ht="20.100000000000001" hidden="1" customHeight="1">
      <c r="B103" s="101"/>
      <c r="D103" s="102" t="s">
        <v>822</v>
      </c>
      <c r="E103" s="103"/>
      <c r="F103" s="103"/>
      <c r="G103" s="103"/>
      <c r="H103" s="103"/>
      <c r="I103" s="103"/>
      <c r="J103" s="104">
        <f>J275</f>
        <v>0</v>
      </c>
      <c r="L103" s="101"/>
    </row>
    <row r="104" spans="2:62" s="8" customFormat="1" ht="24.95" hidden="1" customHeight="1">
      <c r="B104" s="97"/>
      <c r="D104" s="98" t="s">
        <v>823</v>
      </c>
      <c r="E104" s="99"/>
      <c r="F104" s="99"/>
      <c r="G104" s="99"/>
      <c r="H104" s="99"/>
      <c r="I104" s="99"/>
      <c r="J104" s="100">
        <f>J277</f>
        <v>0</v>
      </c>
      <c r="L104" s="97"/>
    </row>
    <row r="105" spans="2:62" s="9" customFormat="1" ht="20.100000000000001" hidden="1" customHeight="1">
      <c r="B105" s="101"/>
      <c r="D105" s="102" t="s">
        <v>824</v>
      </c>
      <c r="E105" s="103"/>
      <c r="F105" s="103"/>
      <c r="G105" s="103"/>
      <c r="H105" s="103"/>
      <c r="I105" s="103"/>
      <c r="J105" s="104">
        <f>J278</f>
        <v>0</v>
      </c>
      <c r="L105" s="101"/>
    </row>
    <row r="106" spans="2:62" s="1" customFormat="1" ht="21.75" hidden="1" customHeight="1">
      <c r="B106" s="26"/>
      <c r="L106" s="26"/>
    </row>
    <row r="107" spans="2:62" s="1" customFormat="1" ht="6.95" hidden="1" customHeight="1">
      <c r="B107" s="26"/>
      <c r="L107" s="26"/>
    </row>
    <row r="108" spans="2:62" s="1" customFormat="1" ht="29.25" hidden="1" customHeight="1">
      <c r="B108" s="26"/>
      <c r="C108" s="96" t="s">
        <v>215</v>
      </c>
      <c r="J108" s="105">
        <f>ROUND(J109 + J110 + J111 + J112 + J113 + J114,2)</f>
        <v>0</v>
      </c>
      <c r="L108" s="26"/>
      <c r="N108" s="106" t="s">
        <v>19</v>
      </c>
    </row>
    <row r="109" spans="2:62" s="1" customFormat="1" ht="18" hidden="1" customHeight="1">
      <c r="B109" s="26"/>
      <c r="D109" s="319" t="s">
        <v>216</v>
      </c>
      <c r="E109" s="317"/>
      <c r="F109" s="317"/>
      <c r="J109" s="108">
        <v>0</v>
      </c>
      <c r="L109" s="26"/>
      <c r="N109" s="109" t="s">
        <v>134</v>
      </c>
      <c r="AY109" s="15" t="s">
        <v>217</v>
      </c>
      <c r="BE109" s="110">
        <f t="shared" ref="BE109:BE114" si="0">IF(N109="základná",J109,0)</f>
        <v>0</v>
      </c>
      <c r="BF109" s="110">
        <f t="shared" ref="BF109:BF114" si="1">IF(N109="znížená",J109,0)</f>
        <v>0</v>
      </c>
      <c r="BG109" s="110">
        <f t="shared" ref="BG109:BG114" si="2">IF(N109="zákl. prenesená",J109,0)</f>
        <v>0</v>
      </c>
      <c r="BH109" s="110">
        <f t="shared" ref="BH109:BH114" si="3">IF(N109="zníž. prenesená",J109,0)</f>
        <v>0</v>
      </c>
      <c r="BI109" s="110">
        <f t="shared" ref="BI109:BI114" si="4">IF(N109="nulová",J109,0)</f>
        <v>0</v>
      </c>
      <c r="BJ109" s="15" t="s">
        <v>218</v>
      </c>
    </row>
    <row r="110" spans="2:62" s="1" customFormat="1" ht="18" hidden="1" customHeight="1">
      <c r="B110" s="26"/>
      <c r="D110" s="319" t="s">
        <v>219</v>
      </c>
      <c r="E110" s="317"/>
      <c r="F110" s="317"/>
      <c r="J110" s="108">
        <v>0</v>
      </c>
      <c r="L110" s="26"/>
      <c r="N110" s="109" t="s">
        <v>134</v>
      </c>
      <c r="AY110" s="15" t="s">
        <v>217</v>
      </c>
      <c r="BE110" s="110">
        <f t="shared" si="0"/>
        <v>0</v>
      </c>
      <c r="BF110" s="110">
        <f t="shared" si="1"/>
        <v>0</v>
      </c>
      <c r="BG110" s="110">
        <f t="shared" si="2"/>
        <v>0</v>
      </c>
      <c r="BH110" s="110">
        <f t="shared" si="3"/>
        <v>0</v>
      </c>
      <c r="BI110" s="110">
        <f t="shared" si="4"/>
        <v>0</v>
      </c>
      <c r="BJ110" s="15" t="s">
        <v>218</v>
      </c>
    </row>
    <row r="111" spans="2:62" s="1" customFormat="1" ht="18" hidden="1" customHeight="1">
      <c r="B111" s="26"/>
      <c r="D111" s="319" t="s">
        <v>220</v>
      </c>
      <c r="E111" s="317"/>
      <c r="F111" s="317"/>
      <c r="J111" s="108">
        <v>0</v>
      </c>
      <c r="L111" s="26"/>
      <c r="N111" s="109" t="s">
        <v>134</v>
      </c>
      <c r="AY111" s="15" t="s">
        <v>217</v>
      </c>
      <c r="BE111" s="110">
        <f t="shared" si="0"/>
        <v>0</v>
      </c>
      <c r="BF111" s="110">
        <f t="shared" si="1"/>
        <v>0</v>
      </c>
      <c r="BG111" s="110">
        <f t="shared" si="2"/>
        <v>0</v>
      </c>
      <c r="BH111" s="110">
        <f t="shared" si="3"/>
        <v>0</v>
      </c>
      <c r="BI111" s="110">
        <f t="shared" si="4"/>
        <v>0</v>
      </c>
      <c r="BJ111" s="15" t="s">
        <v>218</v>
      </c>
    </row>
    <row r="112" spans="2:62" s="1" customFormat="1" ht="18" hidden="1" customHeight="1">
      <c r="B112" s="26"/>
      <c r="D112" s="319" t="s">
        <v>221</v>
      </c>
      <c r="E112" s="317"/>
      <c r="F112" s="317"/>
      <c r="J112" s="108">
        <v>0</v>
      </c>
      <c r="L112" s="26"/>
      <c r="N112" s="109" t="s">
        <v>134</v>
      </c>
      <c r="AY112" s="15" t="s">
        <v>217</v>
      </c>
      <c r="BE112" s="110">
        <f t="shared" si="0"/>
        <v>0</v>
      </c>
      <c r="BF112" s="110">
        <f t="shared" si="1"/>
        <v>0</v>
      </c>
      <c r="BG112" s="110">
        <f t="shared" si="2"/>
        <v>0</v>
      </c>
      <c r="BH112" s="110">
        <f t="shared" si="3"/>
        <v>0</v>
      </c>
      <c r="BI112" s="110">
        <f t="shared" si="4"/>
        <v>0</v>
      </c>
      <c r="BJ112" s="15" t="s">
        <v>218</v>
      </c>
    </row>
    <row r="113" spans="2:62" s="1" customFormat="1" ht="18" hidden="1" customHeight="1">
      <c r="B113" s="26"/>
      <c r="D113" s="319" t="s">
        <v>222</v>
      </c>
      <c r="E113" s="317"/>
      <c r="F113" s="317"/>
      <c r="J113" s="108">
        <v>0</v>
      </c>
      <c r="L113" s="26"/>
      <c r="N113" s="109" t="s">
        <v>134</v>
      </c>
      <c r="AY113" s="15" t="s">
        <v>217</v>
      </c>
      <c r="BE113" s="110">
        <f t="shared" si="0"/>
        <v>0</v>
      </c>
      <c r="BF113" s="110">
        <f t="shared" si="1"/>
        <v>0</v>
      </c>
      <c r="BG113" s="110">
        <f t="shared" si="2"/>
        <v>0</v>
      </c>
      <c r="BH113" s="110">
        <f t="shared" si="3"/>
        <v>0</v>
      </c>
      <c r="BI113" s="110">
        <f t="shared" si="4"/>
        <v>0</v>
      </c>
      <c r="BJ113" s="15" t="s">
        <v>218</v>
      </c>
    </row>
    <row r="114" spans="2:62" s="1" customFormat="1" ht="18" hidden="1" customHeight="1">
      <c r="B114" s="26"/>
      <c r="D114" s="107" t="s">
        <v>223</v>
      </c>
      <c r="J114" s="108">
        <f>ROUND(J30*T114,2)</f>
        <v>0</v>
      </c>
      <c r="L114" s="26"/>
      <c r="N114" s="109" t="s">
        <v>134</v>
      </c>
      <c r="AY114" s="15" t="s">
        <v>224</v>
      </c>
      <c r="BE114" s="110">
        <f t="shared" si="0"/>
        <v>0</v>
      </c>
      <c r="BF114" s="110">
        <f t="shared" si="1"/>
        <v>0</v>
      </c>
      <c r="BG114" s="110">
        <f t="shared" si="2"/>
        <v>0</v>
      </c>
      <c r="BH114" s="110">
        <f t="shared" si="3"/>
        <v>0</v>
      </c>
      <c r="BI114" s="110">
        <f t="shared" si="4"/>
        <v>0</v>
      </c>
      <c r="BJ114" s="15" t="s">
        <v>218</v>
      </c>
    </row>
    <row r="115" spans="2:62" s="1" customFormat="1" hidden="1">
      <c r="B115" s="26"/>
      <c r="L115" s="26"/>
    </row>
    <row r="116" spans="2:62" s="1" customFormat="1" ht="29.25" hidden="1" customHeight="1">
      <c r="B116" s="26"/>
      <c r="C116" s="111" t="s">
        <v>225</v>
      </c>
      <c r="D116" s="86"/>
      <c r="E116" s="86"/>
      <c r="F116" s="86"/>
      <c r="G116" s="86"/>
      <c r="H116" s="86"/>
      <c r="I116" s="86"/>
      <c r="J116" s="112">
        <f>ROUND(J96+J108,2)</f>
        <v>0</v>
      </c>
      <c r="K116" s="86"/>
      <c r="L116" s="26"/>
    </row>
    <row r="117" spans="2:62" s="1" customFormat="1" ht="6.95" hidden="1" customHeight="1"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26"/>
    </row>
    <row r="118" spans="2:62" hidden="1"/>
    <row r="119" spans="2:62" hidden="1"/>
    <row r="120" spans="2:62" hidden="1"/>
    <row r="121" spans="2:62" s="1" customFormat="1" ht="6.95" customHeight="1"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26"/>
    </row>
    <row r="122" spans="2:62" s="1" customFormat="1" ht="24.95" customHeight="1">
      <c r="B122" s="26"/>
      <c r="C122" s="19" t="s">
        <v>21</v>
      </c>
      <c r="L122" s="26"/>
    </row>
    <row r="123" spans="2:62" s="1" customFormat="1" ht="6.95" customHeight="1">
      <c r="B123" s="26"/>
      <c r="L123" s="26"/>
    </row>
    <row r="124" spans="2:62" s="1" customFormat="1" ht="12" customHeight="1">
      <c r="B124" s="26"/>
      <c r="C124" s="23" t="s">
        <v>1</v>
      </c>
      <c r="L124" s="26"/>
    </row>
    <row r="125" spans="2:62" s="1" customFormat="1" ht="16.5" customHeight="1">
      <c r="B125" s="26"/>
      <c r="E125" s="316" t="str">
        <f>E7</f>
        <v>Strategické územie Valalíky</v>
      </c>
      <c r="F125" s="317"/>
      <c r="G125" s="317"/>
      <c r="H125" s="317"/>
      <c r="L125" s="26"/>
    </row>
    <row r="126" spans="2:62" s="1" customFormat="1" ht="12" customHeight="1">
      <c r="B126" s="26"/>
      <c r="C126" s="23" t="s">
        <v>201</v>
      </c>
      <c r="L126" s="26"/>
    </row>
    <row r="127" spans="2:62" s="1" customFormat="1" ht="30" customHeight="1">
      <c r="B127" s="26"/>
      <c r="E127" s="318" t="str">
        <f>E9</f>
        <v>SO 115 - MK pre napojenie obce Valaliky- Nové Koščany na cestu III/3813 v úseku "N-E"</v>
      </c>
      <c r="F127" s="317"/>
      <c r="G127" s="317"/>
      <c r="H127" s="317"/>
      <c r="L127" s="26"/>
    </row>
    <row r="128" spans="2:62" s="1" customFormat="1" ht="6.95" customHeight="1">
      <c r="B128" s="26"/>
      <c r="L128" s="26"/>
    </row>
    <row r="129" spans="2:65" s="1" customFormat="1" ht="12" customHeight="1">
      <c r="B129" s="26"/>
      <c r="C129" s="23" t="s">
        <v>4</v>
      </c>
      <c r="F129" s="22" t="str">
        <f>F12</f>
        <v>kú: Valaliky, kú: Barca, kú: Čaňa</v>
      </c>
      <c r="I129" s="23" t="s">
        <v>13</v>
      </c>
      <c r="J129" s="42" t="str">
        <f>IF(J12="","",J12)</f>
        <v>27. 7. 2026</v>
      </c>
      <c r="L129" s="26"/>
    </row>
    <row r="130" spans="2:65" s="1" customFormat="1" ht="6.95" customHeight="1">
      <c r="B130" s="26"/>
      <c r="L130" s="26"/>
    </row>
    <row r="131" spans="2:65" s="1" customFormat="1" ht="25.7" customHeight="1">
      <c r="B131" s="26"/>
      <c r="C131" s="23" t="s">
        <v>6</v>
      </c>
      <c r="F131" s="22" t="str">
        <f>E15</f>
        <v>Valaliky Industrial Park, s.r.o., Bratislava</v>
      </c>
      <c r="I131" s="23" t="s">
        <v>124</v>
      </c>
      <c r="J131" s="25" t="str">
        <f>E21</f>
        <v>RRi design, spol. s r.o., Košice</v>
      </c>
      <c r="L131" s="26"/>
    </row>
    <row r="132" spans="2:65" s="1" customFormat="1" ht="15.2" customHeight="1">
      <c r="B132" s="26"/>
      <c r="C132" s="23" t="s">
        <v>123</v>
      </c>
      <c r="F132" s="22">
        <f>IF(E18="","",E18)</f>
        <v>0</v>
      </c>
      <c r="I132" s="23" t="s">
        <v>127</v>
      </c>
      <c r="J132" s="25" t="str">
        <f>E24</f>
        <v xml:space="preserve"> </v>
      </c>
      <c r="L132" s="26"/>
    </row>
    <row r="133" spans="2:65" s="1" customFormat="1" ht="10.35" customHeight="1">
      <c r="B133" s="26"/>
      <c r="L133" s="26"/>
    </row>
    <row r="134" spans="2:65" s="10" customFormat="1" ht="29.25" customHeight="1">
      <c r="B134" s="113"/>
      <c r="C134" s="114" t="s">
        <v>226</v>
      </c>
      <c r="D134" s="115" t="s">
        <v>149</v>
      </c>
      <c r="E134" s="115" t="s">
        <v>66</v>
      </c>
      <c r="F134" s="115" t="s">
        <v>67</v>
      </c>
      <c r="G134" s="115" t="s">
        <v>227</v>
      </c>
      <c r="H134" s="115" t="s">
        <v>228</v>
      </c>
      <c r="I134" s="115" t="s">
        <v>229</v>
      </c>
      <c r="J134" s="116" t="s">
        <v>207</v>
      </c>
      <c r="K134" s="117" t="s">
        <v>230</v>
      </c>
      <c r="L134" s="113"/>
      <c r="M134" s="48" t="s">
        <v>103</v>
      </c>
      <c r="N134" s="49" t="s">
        <v>19</v>
      </c>
      <c r="O134" s="49" t="s">
        <v>231</v>
      </c>
      <c r="P134" s="49" t="s">
        <v>232</v>
      </c>
      <c r="Q134" s="49" t="s">
        <v>233</v>
      </c>
      <c r="R134" s="49" t="s">
        <v>234</v>
      </c>
      <c r="S134" s="49" t="s">
        <v>235</v>
      </c>
      <c r="T134" s="50" t="s">
        <v>236</v>
      </c>
    </row>
    <row r="135" spans="2:65" s="1" customFormat="1" ht="23.1" customHeight="1">
      <c r="B135" s="26"/>
      <c r="C135" s="53" t="s">
        <v>203</v>
      </c>
      <c r="J135" s="118">
        <f>BK135</f>
        <v>0</v>
      </c>
      <c r="L135" s="26"/>
      <c r="M135" s="51"/>
      <c r="N135" s="43"/>
      <c r="O135" s="43"/>
      <c r="P135" s="119">
        <f>P136+P277</f>
        <v>0</v>
      </c>
      <c r="Q135" s="43"/>
      <c r="R135" s="119">
        <f>R136+R277</f>
        <v>8969.6528870000002</v>
      </c>
      <c r="S135" s="43"/>
      <c r="T135" s="120">
        <f>T136+T277</f>
        <v>0.14399999999999999</v>
      </c>
      <c r="AT135" s="15" t="s">
        <v>163</v>
      </c>
      <c r="AU135" s="15" t="s">
        <v>209</v>
      </c>
      <c r="BK135" s="121">
        <f>BK136+BK277</f>
        <v>0</v>
      </c>
    </row>
    <row r="136" spans="2:65" s="11" customFormat="1" ht="26.1" customHeight="1">
      <c r="B136" s="122"/>
      <c r="D136" s="123" t="s">
        <v>163</v>
      </c>
      <c r="E136" s="124" t="s">
        <v>825</v>
      </c>
      <c r="F136" s="124" t="s">
        <v>826</v>
      </c>
      <c r="J136" s="125">
        <f>BK136</f>
        <v>0</v>
      </c>
      <c r="L136" s="122"/>
      <c r="M136" s="126"/>
      <c r="P136" s="127">
        <f>P137+P204+P229+P244+P260+P275</f>
        <v>0</v>
      </c>
      <c r="R136" s="127">
        <f>R137+R204+R229+R244+R260+R275</f>
        <v>8969.4999296999995</v>
      </c>
      <c r="T136" s="128">
        <f>T137+T204+T229+T244+T260+T275</f>
        <v>0.14399999999999999</v>
      </c>
      <c r="AR136" s="123" t="s">
        <v>103</v>
      </c>
      <c r="AT136" s="129" t="s">
        <v>163</v>
      </c>
      <c r="AU136" s="129" t="s">
        <v>164</v>
      </c>
      <c r="AY136" s="123" t="s">
        <v>239</v>
      </c>
      <c r="BK136" s="130">
        <f>BK137+BK204+BK229+BK244+BK260+BK275</f>
        <v>0</v>
      </c>
    </row>
    <row r="137" spans="2:65" s="11" customFormat="1" ht="23.1" customHeight="1">
      <c r="B137" s="122"/>
      <c r="D137" s="123" t="s">
        <v>163</v>
      </c>
      <c r="E137" s="131" t="s">
        <v>103</v>
      </c>
      <c r="F137" s="131" t="s">
        <v>827</v>
      </c>
      <c r="J137" s="132">
        <f>BK137</f>
        <v>0</v>
      </c>
      <c r="L137" s="122"/>
      <c r="M137" s="126"/>
      <c r="P137" s="127">
        <f>SUM(P138:P203)</f>
        <v>0</v>
      </c>
      <c r="R137" s="127">
        <f>SUM(R138:R203)</f>
        <v>2634.9751270000002</v>
      </c>
      <c r="T137" s="128">
        <f>SUM(T138:T203)</f>
        <v>0</v>
      </c>
      <c r="AR137" s="123" t="s">
        <v>103</v>
      </c>
      <c r="AT137" s="129" t="s">
        <v>163</v>
      </c>
      <c r="AU137" s="129" t="s">
        <v>103</v>
      </c>
      <c r="AY137" s="123" t="s">
        <v>239</v>
      </c>
      <c r="BK137" s="130">
        <f>SUM(BK138:BK203)</f>
        <v>0</v>
      </c>
    </row>
    <row r="138" spans="2:65" s="1" customFormat="1" ht="24.2" customHeight="1">
      <c r="B138" s="26"/>
      <c r="C138" s="146" t="s">
        <v>103</v>
      </c>
      <c r="D138" s="146" t="s">
        <v>471</v>
      </c>
      <c r="E138" s="147" t="s">
        <v>828</v>
      </c>
      <c r="F138" s="148" t="s">
        <v>829</v>
      </c>
      <c r="G138" s="149" t="s">
        <v>696</v>
      </c>
      <c r="H138" s="150">
        <v>23.6</v>
      </c>
      <c r="I138" s="313"/>
      <c r="J138" s="151">
        <f>ROUND(I138*H138,2)</f>
        <v>0</v>
      </c>
      <c r="K138" s="152"/>
      <c r="L138" s="26"/>
      <c r="M138" s="153" t="s">
        <v>103</v>
      </c>
      <c r="N138" s="106" t="s">
        <v>134</v>
      </c>
      <c r="P138" s="143">
        <f>O138*H138</f>
        <v>0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253</v>
      </c>
      <c r="AT138" s="145" t="s">
        <v>471</v>
      </c>
      <c r="AU138" s="145" t="s">
        <v>218</v>
      </c>
      <c r="AY138" s="15" t="s">
        <v>239</v>
      </c>
      <c r="BE138" s="110">
        <f>IF(N138="základná",J138,0)</f>
        <v>0</v>
      </c>
      <c r="BF138" s="110">
        <f>IF(N138="znížená",J138,0)</f>
        <v>0</v>
      </c>
      <c r="BG138" s="110">
        <f>IF(N138="zákl. prenesená",J138,0)</f>
        <v>0</v>
      </c>
      <c r="BH138" s="110">
        <f>IF(N138="zníž. prenesená",J138,0)</f>
        <v>0</v>
      </c>
      <c r="BI138" s="110">
        <f>IF(N138="nulová",J138,0)</f>
        <v>0</v>
      </c>
      <c r="BJ138" s="15" t="s">
        <v>218</v>
      </c>
      <c r="BK138" s="110">
        <f>ROUND(I138*H138,2)</f>
        <v>0</v>
      </c>
      <c r="BL138" s="15" t="s">
        <v>253</v>
      </c>
      <c r="BM138" s="145" t="s">
        <v>830</v>
      </c>
    </row>
    <row r="139" spans="2:65" s="12" customFormat="1" ht="20.45" customHeight="1">
      <c r="B139" s="159"/>
      <c r="D139" s="160" t="s">
        <v>831</v>
      </c>
      <c r="E139" s="161" t="s">
        <v>103</v>
      </c>
      <c r="F139" s="162" t="s">
        <v>832</v>
      </c>
      <c r="H139" s="163">
        <v>23.6</v>
      </c>
      <c r="L139" s="159"/>
      <c r="M139" s="164"/>
      <c r="T139" s="165"/>
      <c r="AT139" s="161" t="s">
        <v>831</v>
      </c>
      <c r="AU139" s="161" t="s">
        <v>218</v>
      </c>
      <c r="AV139" s="12" t="s">
        <v>218</v>
      </c>
      <c r="AW139" s="12" t="s">
        <v>126</v>
      </c>
      <c r="AX139" s="12" t="s">
        <v>103</v>
      </c>
      <c r="AY139" s="161" t="s">
        <v>239</v>
      </c>
    </row>
    <row r="140" spans="2:65" s="1" customFormat="1" ht="16.5" customHeight="1">
      <c r="B140" s="26"/>
      <c r="C140" s="133" t="s">
        <v>218</v>
      </c>
      <c r="D140" s="133" t="s">
        <v>237</v>
      </c>
      <c r="E140" s="134" t="s">
        <v>833</v>
      </c>
      <c r="F140" s="135" t="s">
        <v>834</v>
      </c>
      <c r="G140" s="136" t="s">
        <v>835</v>
      </c>
      <c r="H140" s="137">
        <v>1.18</v>
      </c>
      <c r="I140" s="312"/>
      <c r="J140" s="138">
        <f>ROUND(I140*H140,2)</f>
        <v>0</v>
      </c>
      <c r="K140" s="139"/>
      <c r="L140" s="140"/>
      <c r="M140" s="141" t="s">
        <v>103</v>
      </c>
      <c r="N140" s="142" t="s">
        <v>134</v>
      </c>
      <c r="P140" s="143">
        <f>O140*H140</f>
        <v>0</v>
      </c>
      <c r="Q140" s="143">
        <v>1</v>
      </c>
      <c r="R140" s="143">
        <f>Q140*H140</f>
        <v>1.18</v>
      </c>
      <c r="S140" s="143">
        <v>0</v>
      </c>
      <c r="T140" s="144">
        <f>S140*H140</f>
        <v>0</v>
      </c>
      <c r="AR140" s="145" t="s">
        <v>269</v>
      </c>
      <c r="AT140" s="145" t="s">
        <v>237</v>
      </c>
      <c r="AU140" s="145" t="s">
        <v>218</v>
      </c>
      <c r="AY140" s="15" t="s">
        <v>239</v>
      </c>
      <c r="BE140" s="110">
        <f>IF(N140="základná",J140,0)</f>
        <v>0</v>
      </c>
      <c r="BF140" s="110">
        <f>IF(N140="znížená",J140,0)</f>
        <v>0</v>
      </c>
      <c r="BG140" s="110">
        <f>IF(N140="zákl. prenesená",J140,0)</f>
        <v>0</v>
      </c>
      <c r="BH140" s="110">
        <f>IF(N140="zníž. prenesená",J140,0)</f>
        <v>0</v>
      </c>
      <c r="BI140" s="110">
        <f>IF(N140="nulová",J140,0)</f>
        <v>0</v>
      </c>
      <c r="BJ140" s="15" t="s">
        <v>218</v>
      </c>
      <c r="BK140" s="110">
        <f>ROUND(I140*H140,2)</f>
        <v>0</v>
      </c>
      <c r="BL140" s="15" t="s">
        <v>253</v>
      </c>
      <c r="BM140" s="145" t="s">
        <v>836</v>
      </c>
    </row>
    <row r="141" spans="2:65" s="1" customFormat="1" ht="33" customHeight="1">
      <c r="B141" s="26"/>
      <c r="C141" s="146" t="s">
        <v>249</v>
      </c>
      <c r="D141" s="146" t="s">
        <v>471</v>
      </c>
      <c r="E141" s="147" t="s">
        <v>837</v>
      </c>
      <c r="F141" s="148" t="s">
        <v>838</v>
      </c>
      <c r="G141" s="149" t="s">
        <v>696</v>
      </c>
      <c r="H141" s="150">
        <v>1010.4</v>
      </c>
      <c r="I141" s="313"/>
      <c r="J141" s="151">
        <f>ROUND(I141*H141,2)</f>
        <v>0</v>
      </c>
      <c r="K141" s="152"/>
      <c r="L141" s="26"/>
      <c r="M141" s="153" t="s">
        <v>103</v>
      </c>
      <c r="N141" s="106" t="s">
        <v>134</v>
      </c>
      <c r="P141" s="143">
        <f>O141*H141</f>
        <v>0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253</v>
      </c>
      <c r="AT141" s="145" t="s">
        <v>471</v>
      </c>
      <c r="AU141" s="145" t="s">
        <v>218</v>
      </c>
      <c r="AY141" s="15" t="s">
        <v>239</v>
      </c>
      <c r="BE141" s="110">
        <f>IF(N141="základná",J141,0)</f>
        <v>0</v>
      </c>
      <c r="BF141" s="110">
        <f>IF(N141="znížená",J141,0)</f>
        <v>0</v>
      </c>
      <c r="BG141" s="110">
        <f>IF(N141="zákl. prenesená",J141,0)</f>
        <v>0</v>
      </c>
      <c r="BH141" s="110">
        <f>IF(N141="zníž. prenesená",J141,0)</f>
        <v>0</v>
      </c>
      <c r="BI141" s="110">
        <f>IF(N141="nulová",J141,0)</f>
        <v>0</v>
      </c>
      <c r="BJ141" s="15" t="s">
        <v>218</v>
      </c>
      <c r="BK141" s="110">
        <f>ROUND(I141*H141,2)</f>
        <v>0</v>
      </c>
      <c r="BL141" s="15" t="s">
        <v>253</v>
      </c>
      <c r="BM141" s="145" t="s">
        <v>839</v>
      </c>
    </row>
    <row r="142" spans="2:65" s="12" customFormat="1">
      <c r="B142" s="159"/>
      <c r="D142" s="160" t="s">
        <v>831</v>
      </c>
      <c r="E142" s="161" t="s">
        <v>103</v>
      </c>
      <c r="F142" s="162" t="s">
        <v>840</v>
      </c>
      <c r="H142" s="163">
        <v>1010.4</v>
      </c>
      <c r="L142" s="159"/>
      <c r="M142" s="164"/>
      <c r="T142" s="165"/>
      <c r="AT142" s="161" t="s">
        <v>831</v>
      </c>
      <c r="AU142" s="161" t="s">
        <v>218</v>
      </c>
      <c r="AV142" s="12" t="s">
        <v>218</v>
      </c>
      <c r="AW142" s="12" t="s">
        <v>126</v>
      </c>
      <c r="AX142" s="12" t="s">
        <v>103</v>
      </c>
      <c r="AY142" s="161" t="s">
        <v>239</v>
      </c>
    </row>
    <row r="143" spans="2:65" s="1" customFormat="1" ht="24.2" customHeight="1">
      <c r="B143" s="26"/>
      <c r="C143" s="146" t="s">
        <v>253</v>
      </c>
      <c r="D143" s="146" t="s">
        <v>471</v>
      </c>
      <c r="E143" s="147" t="s">
        <v>841</v>
      </c>
      <c r="F143" s="148" t="s">
        <v>842</v>
      </c>
      <c r="G143" s="149" t="s">
        <v>696</v>
      </c>
      <c r="H143" s="150">
        <v>2403.6</v>
      </c>
      <c r="I143" s="313"/>
      <c r="J143" s="151">
        <f>ROUND(I143*H143,2)</f>
        <v>0</v>
      </c>
      <c r="K143" s="152"/>
      <c r="L143" s="26"/>
      <c r="M143" s="153" t="s">
        <v>103</v>
      </c>
      <c r="N143" s="106" t="s">
        <v>134</v>
      </c>
      <c r="P143" s="143">
        <f>O143*H143</f>
        <v>0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253</v>
      </c>
      <c r="AT143" s="145" t="s">
        <v>471</v>
      </c>
      <c r="AU143" s="145" t="s">
        <v>218</v>
      </c>
      <c r="AY143" s="15" t="s">
        <v>239</v>
      </c>
      <c r="BE143" s="110">
        <f>IF(N143="základná",J143,0)</f>
        <v>0</v>
      </c>
      <c r="BF143" s="110">
        <f>IF(N143="znížená",J143,0)</f>
        <v>0</v>
      </c>
      <c r="BG143" s="110">
        <f>IF(N143="zákl. prenesená",J143,0)</f>
        <v>0</v>
      </c>
      <c r="BH143" s="110">
        <f>IF(N143="zníž. prenesená",J143,0)</f>
        <v>0</v>
      </c>
      <c r="BI143" s="110">
        <f>IF(N143="nulová",J143,0)</f>
        <v>0</v>
      </c>
      <c r="BJ143" s="15" t="s">
        <v>218</v>
      </c>
      <c r="BK143" s="110">
        <f>ROUND(I143*H143,2)</f>
        <v>0</v>
      </c>
      <c r="BL143" s="15" t="s">
        <v>253</v>
      </c>
      <c r="BM143" s="145" t="s">
        <v>843</v>
      </c>
    </row>
    <row r="144" spans="2:65" s="12" customFormat="1">
      <c r="B144" s="159"/>
      <c r="D144" s="160" t="s">
        <v>831</v>
      </c>
      <c r="E144" s="161" t="s">
        <v>103</v>
      </c>
      <c r="F144" s="162" t="s">
        <v>844</v>
      </c>
      <c r="H144" s="163">
        <v>1050</v>
      </c>
      <c r="L144" s="159"/>
      <c r="M144" s="164"/>
      <c r="T144" s="165"/>
      <c r="AT144" s="161" t="s">
        <v>831</v>
      </c>
      <c r="AU144" s="161" t="s">
        <v>218</v>
      </c>
      <c r="AV144" s="12" t="s">
        <v>218</v>
      </c>
      <c r="AW144" s="12" t="s">
        <v>126</v>
      </c>
      <c r="AX144" s="12" t="s">
        <v>164</v>
      </c>
      <c r="AY144" s="161" t="s">
        <v>239</v>
      </c>
    </row>
    <row r="145" spans="2:65" s="12" customFormat="1">
      <c r="B145" s="159"/>
      <c r="D145" s="160" t="s">
        <v>831</v>
      </c>
      <c r="E145" s="161" t="s">
        <v>103</v>
      </c>
      <c r="F145" s="162" t="s">
        <v>845</v>
      </c>
      <c r="H145" s="163">
        <v>1353.6</v>
      </c>
      <c r="L145" s="159"/>
      <c r="M145" s="164"/>
      <c r="T145" s="165"/>
      <c r="AT145" s="161" t="s">
        <v>831</v>
      </c>
      <c r="AU145" s="161" t="s">
        <v>218</v>
      </c>
      <c r="AV145" s="12" t="s">
        <v>218</v>
      </c>
      <c r="AW145" s="12" t="s">
        <v>126</v>
      </c>
      <c r="AX145" s="12" t="s">
        <v>164</v>
      </c>
      <c r="AY145" s="161" t="s">
        <v>239</v>
      </c>
    </row>
    <row r="146" spans="2:65" s="13" customFormat="1">
      <c r="B146" s="166"/>
      <c r="D146" s="160" t="s">
        <v>831</v>
      </c>
      <c r="E146" s="167" t="s">
        <v>103</v>
      </c>
      <c r="F146" s="168" t="s">
        <v>846</v>
      </c>
      <c r="H146" s="169">
        <v>2403.6</v>
      </c>
      <c r="L146" s="166"/>
      <c r="M146" s="170"/>
      <c r="T146" s="171"/>
      <c r="AT146" s="167" t="s">
        <v>831</v>
      </c>
      <c r="AU146" s="167" t="s">
        <v>218</v>
      </c>
      <c r="AV146" s="13" t="s">
        <v>253</v>
      </c>
      <c r="AW146" s="13" t="s">
        <v>126</v>
      </c>
      <c r="AX146" s="13" t="s">
        <v>103</v>
      </c>
      <c r="AY146" s="167" t="s">
        <v>239</v>
      </c>
    </row>
    <row r="147" spans="2:65" s="1" customFormat="1" ht="24.2" customHeight="1">
      <c r="B147" s="26"/>
      <c r="C147" s="146" t="s">
        <v>257</v>
      </c>
      <c r="D147" s="146" t="s">
        <v>471</v>
      </c>
      <c r="E147" s="147" t="s">
        <v>847</v>
      </c>
      <c r="F147" s="148" t="s">
        <v>848</v>
      </c>
      <c r="G147" s="149" t="s">
        <v>696</v>
      </c>
      <c r="H147" s="150">
        <v>174</v>
      </c>
      <c r="I147" s="313"/>
      <c r="J147" s="151">
        <f>ROUND(I147*H147,2)</f>
        <v>0</v>
      </c>
      <c r="K147" s="152"/>
      <c r="L147" s="26"/>
      <c r="M147" s="153" t="s">
        <v>103</v>
      </c>
      <c r="N147" s="106" t="s">
        <v>134</v>
      </c>
      <c r="P147" s="143">
        <f>O147*H147</f>
        <v>0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253</v>
      </c>
      <c r="AT147" s="145" t="s">
        <v>471</v>
      </c>
      <c r="AU147" s="145" t="s">
        <v>218</v>
      </c>
      <c r="AY147" s="15" t="s">
        <v>239</v>
      </c>
      <c r="BE147" s="110">
        <f>IF(N147="základná",J147,0)</f>
        <v>0</v>
      </c>
      <c r="BF147" s="110">
        <f>IF(N147="znížená",J147,0)</f>
        <v>0</v>
      </c>
      <c r="BG147" s="110">
        <f>IF(N147="zákl. prenesená",J147,0)</f>
        <v>0</v>
      </c>
      <c r="BH147" s="110">
        <f>IF(N147="zníž. prenesená",J147,0)</f>
        <v>0</v>
      </c>
      <c r="BI147" s="110">
        <f>IF(N147="nulová",J147,0)</f>
        <v>0</v>
      </c>
      <c r="BJ147" s="15" t="s">
        <v>218</v>
      </c>
      <c r="BK147" s="110">
        <f>ROUND(I147*H147,2)</f>
        <v>0</v>
      </c>
      <c r="BL147" s="15" t="s">
        <v>253</v>
      </c>
      <c r="BM147" s="145" t="s">
        <v>849</v>
      </c>
    </row>
    <row r="148" spans="2:65" s="12" customFormat="1">
      <c r="B148" s="159"/>
      <c r="D148" s="160" t="s">
        <v>831</v>
      </c>
      <c r="E148" s="161" t="s">
        <v>103</v>
      </c>
      <c r="F148" s="162" t="s">
        <v>850</v>
      </c>
      <c r="H148" s="163">
        <v>140</v>
      </c>
      <c r="L148" s="159"/>
      <c r="M148" s="164"/>
      <c r="T148" s="165"/>
      <c r="AT148" s="161" t="s">
        <v>831</v>
      </c>
      <c r="AU148" s="161" t="s">
        <v>218</v>
      </c>
      <c r="AV148" s="12" t="s">
        <v>218</v>
      </c>
      <c r="AW148" s="12" t="s">
        <v>126</v>
      </c>
      <c r="AX148" s="12" t="s">
        <v>164</v>
      </c>
      <c r="AY148" s="161" t="s">
        <v>239</v>
      </c>
    </row>
    <row r="149" spans="2:65" s="12" customFormat="1">
      <c r="B149" s="159"/>
      <c r="D149" s="160" t="s">
        <v>831</v>
      </c>
      <c r="E149" s="161" t="s">
        <v>103</v>
      </c>
      <c r="F149" s="162" t="s">
        <v>851</v>
      </c>
      <c r="H149" s="163">
        <v>34</v>
      </c>
      <c r="L149" s="159"/>
      <c r="M149" s="164"/>
      <c r="T149" s="165"/>
      <c r="AT149" s="161" t="s">
        <v>831</v>
      </c>
      <c r="AU149" s="161" t="s">
        <v>218</v>
      </c>
      <c r="AV149" s="12" t="s">
        <v>218</v>
      </c>
      <c r="AW149" s="12" t="s">
        <v>126</v>
      </c>
      <c r="AX149" s="12" t="s">
        <v>164</v>
      </c>
      <c r="AY149" s="161" t="s">
        <v>239</v>
      </c>
    </row>
    <row r="150" spans="2:65" s="13" customFormat="1">
      <c r="B150" s="166"/>
      <c r="D150" s="160" t="s">
        <v>831</v>
      </c>
      <c r="E150" s="167" t="s">
        <v>103</v>
      </c>
      <c r="F150" s="168" t="s">
        <v>846</v>
      </c>
      <c r="H150" s="169">
        <v>174</v>
      </c>
      <c r="L150" s="166"/>
      <c r="M150" s="170"/>
      <c r="T150" s="171"/>
      <c r="AT150" s="167" t="s">
        <v>831</v>
      </c>
      <c r="AU150" s="167" t="s">
        <v>218</v>
      </c>
      <c r="AV150" s="13" t="s">
        <v>253</v>
      </c>
      <c r="AW150" s="13" t="s">
        <v>126</v>
      </c>
      <c r="AX150" s="13" t="s">
        <v>103</v>
      </c>
      <c r="AY150" s="167" t="s">
        <v>239</v>
      </c>
    </row>
    <row r="151" spans="2:65" s="1" customFormat="1" ht="24.2" customHeight="1">
      <c r="B151" s="26"/>
      <c r="C151" s="146" t="s">
        <v>261</v>
      </c>
      <c r="D151" s="146" t="s">
        <v>471</v>
      </c>
      <c r="E151" s="147" t="s">
        <v>852</v>
      </c>
      <c r="F151" s="148" t="s">
        <v>853</v>
      </c>
      <c r="G151" s="149" t="s">
        <v>696</v>
      </c>
      <c r="H151" s="150">
        <v>155.4</v>
      </c>
      <c r="I151" s="313"/>
      <c r="J151" s="151">
        <f>ROUND(I151*H151,2)</f>
        <v>0</v>
      </c>
      <c r="K151" s="152"/>
      <c r="L151" s="26"/>
      <c r="M151" s="153" t="s">
        <v>103</v>
      </c>
      <c r="N151" s="106" t="s">
        <v>134</v>
      </c>
      <c r="P151" s="143">
        <f>O151*H151</f>
        <v>0</v>
      </c>
      <c r="Q151" s="143">
        <v>0</v>
      </c>
      <c r="R151" s="143">
        <f>Q151*H151</f>
        <v>0</v>
      </c>
      <c r="S151" s="143">
        <v>0</v>
      </c>
      <c r="T151" s="144">
        <f>S151*H151</f>
        <v>0</v>
      </c>
      <c r="AR151" s="145" t="s">
        <v>253</v>
      </c>
      <c r="AT151" s="145" t="s">
        <v>471</v>
      </c>
      <c r="AU151" s="145" t="s">
        <v>218</v>
      </c>
      <c r="AY151" s="15" t="s">
        <v>239</v>
      </c>
      <c r="BE151" s="110">
        <f>IF(N151="základná",J151,0)</f>
        <v>0</v>
      </c>
      <c r="BF151" s="110">
        <f>IF(N151="znížená",J151,0)</f>
        <v>0</v>
      </c>
      <c r="BG151" s="110">
        <f>IF(N151="zákl. prenesená",J151,0)</f>
        <v>0</v>
      </c>
      <c r="BH151" s="110">
        <f>IF(N151="zníž. prenesená",J151,0)</f>
        <v>0</v>
      </c>
      <c r="BI151" s="110">
        <f>IF(N151="nulová",J151,0)</f>
        <v>0</v>
      </c>
      <c r="BJ151" s="15" t="s">
        <v>218</v>
      </c>
      <c r="BK151" s="110">
        <f>ROUND(I151*H151,2)</f>
        <v>0</v>
      </c>
      <c r="BL151" s="15" t="s">
        <v>253</v>
      </c>
      <c r="BM151" s="145" t="s">
        <v>854</v>
      </c>
    </row>
    <row r="152" spans="2:65" s="12" customFormat="1" ht="20.45" customHeight="1">
      <c r="B152" s="159"/>
      <c r="D152" s="160" t="s">
        <v>831</v>
      </c>
      <c r="E152" s="161" t="s">
        <v>103</v>
      </c>
      <c r="F152" s="162" t="s">
        <v>855</v>
      </c>
      <c r="H152" s="163">
        <v>155.4</v>
      </c>
      <c r="L152" s="159"/>
      <c r="M152" s="164"/>
      <c r="T152" s="165"/>
      <c r="AT152" s="161" t="s">
        <v>831</v>
      </c>
      <c r="AU152" s="161" t="s">
        <v>218</v>
      </c>
      <c r="AV152" s="12" t="s">
        <v>218</v>
      </c>
      <c r="AW152" s="12" t="s">
        <v>126</v>
      </c>
      <c r="AX152" s="12" t="s">
        <v>103</v>
      </c>
      <c r="AY152" s="161" t="s">
        <v>239</v>
      </c>
    </row>
    <row r="153" spans="2:65" s="1" customFormat="1" ht="38.1" customHeight="1">
      <c r="B153" s="26"/>
      <c r="C153" s="146" t="s">
        <v>265</v>
      </c>
      <c r="D153" s="146" t="s">
        <v>471</v>
      </c>
      <c r="E153" s="147" t="s">
        <v>856</v>
      </c>
      <c r="F153" s="148" t="s">
        <v>857</v>
      </c>
      <c r="G153" s="149" t="s">
        <v>696</v>
      </c>
      <c r="H153" s="150">
        <v>4047.7</v>
      </c>
      <c r="I153" s="313"/>
      <c r="J153" s="151">
        <f>ROUND(I153*H153,2)</f>
        <v>0</v>
      </c>
      <c r="K153" s="152"/>
      <c r="L153" s="26"/>
      <c r="M153" s="153" t="s">
        <v>103</v>
      </c>
      <c r="N153" s="106" t="s">
        <v>134</v>
      </c>
      <c r="P153" s="143">
        <f>O153*H153</f>
        <v>0</v>
      </c>
      <c r="Q153" s="143">
        <v>0</v>
      </c>
      <c r="R153" s="143">
        <f>Q153*H153</f>
        <v>0</v>
      </c>
      <c r="S153" s="143">
        <v>0</v>
      </c>
      <c r="T153" s="144">
        <f>S153*H153</f>
        <v>0</v>
      </c>
      <c r="AR153" s="145" t="s">
        <v>253</v>
      </c>
      <c r="AT153" s="145" t="s">
        <v>471</v>
      </c>
      <c r="AU153" s="145" t="s">
        <v>218</v>
      </c>
      <c r="AY153" s="15" t="s">
        <v>239</v>
      </c>
      <c r="BE153" s="110">
        <f>IF(N153="základná",J153,0)</f>
        <v>0</v>
      </c>
      <c r="BF153" s="110">
        <f>IF(N153="znížená",J153,0)</f>
        <v>0</v>
      </c>
      <c r="BG153" s="110">
        <f>IF(N153="zákl. prenesená",J153,0)</f>
        <v>0</v>
      </c>
      <c r="BH153" s="110">
        <f>IF(N153="zníž. prenesená",J153,0)</f>
        <v>0</v>
      </c>
      <c r="BI153" s="110">
        <f>IF(N153="nulová",J153,0)</f>
        <v>0</v>
      </c>
      <c r="BJ153" s="15" t="s">
        <v>218</v>
      </c>
      <c r="BK153" s="110">
        <f>ROUND(I153*H153,2)</f>
        <v>0</v>
      </c>
      <c r="BL153" s="15" t="s">
        <v>253</v>
      </c>
      <c r="BM153" s="145" t="s">
        <v>858</v>
      </c>
    </row>
    <row r="154" spans="2:65" s="12" customFormat="1">
      <c r="B154" s="159"/>
      <c r="D154" s="160" t="s">
        <v>831</v>
      </c>
      <c r="E154" s="161" t="s">
        <v>103</v>
      </c>
      <c r="F154" s="162" t="s">
        <v>859</v>
      </c>
      <c r="H154" s="163">
        <v>1010.4</v>
      </c>
      <c r="L154" s="159"/>
      <c r="M154" s="164"/>
      <c r="T154" s="165"/>
      <c r="AT154" s="161" t="s">
        <v>831</v>
      </c>
      <c r="AU154" s="161" t="s">
        <v>218</v>
      </c>
      <c r="AV154" s="12" t="s">
        <v>218</v>
      </c>
      <c r="AW154" s="12" t="s">
        <v>126</v>
      </c>
      <c r="AX154" s="12" t="s">
        <v>164</v>
      </c>
      <c r="AY154" s="161" t="s">
        <v>239</v>
      </c>
    </row>
    <row r="155" spans="2:65" s="12" customFormat="1">
      <c r="B155" s="159"/>
      <c r="D155" s="160" t="s">
        <v>831</v>
      </c>
      <c r="E155" s="161" t="s">
        <v>103</v>
      </c>
      <c r="F155" s="162" t="s">
        <v>860</v>
      </c>
      <c r="H155" s="163">
        <v>2732.9</v>
      </c>
      <c r="L155" s="159"/>
      <c r="M155" s="164"/>
      <c r="T155" s="165"/>
      <c r="AT155" s="161" t="s">
        <v>831</v>
      </c>
      <c r="AU155" s="161" t="s">
        <v>218</v>
      </c>
      <c r="AV155" s="12" t="s">
        <v>218</v>
      </c>
      <c r="AW155" s="12" t="s">
        <v>126</v>
      </c>
      <c r="AX155" s="12" t="s">
        <v>164</v>
      </c>
      <c r="AY155" s="161" t="s">
        <v>239</v>
      </c>
    </row>
    <row r="156" spans="2:65" s="12" customFormat="1">
      <c r="B156" s="159"/>
      <c r="D156" s="160" t="s">
        <v>831</v>
      </c>
      <c r="E156" s="161" t="s">
        <v>103</v>
      </c>
      <c r="F156" s="162" t="s">
        <v>861</v>
      </c>
      <c r="H156" s="163">
        <v>304.39999999999998</v>
      </c>
      <c r="L156" s="159"/>
      <c r="M156" s="164"/>
      <c r="T156" s="165"/>
      <c r="AT156" s="161" t="s">
        <v>831</v>
      </c>
      <c r="AU156" s="161" t="s">
        <v>218</v>
      </c>
      <c r="AV156" s="12" t="s">
        <v>218</v>
      </c>
      <c r="AW156" s="12" t="s">
        <v>126</v>
      </c>
      <c r="AX156" s="12" t="s">
        <v>164</v>
      </c>
      <c r="AY156" s="161" t="s">
        <v>239</v>
      </c>
    </row>
    <row r="157" spans="2:65" s="13" customFormat="1">
      <c r="B157" s="166"/>
      <c r="D157" s="160" t="s">
        <v>831</v>
      </c>
      <c r="E157" s="167" t="s">
        <v>103</v>
      </c>
      <c r="F157" s="168" t="s">
        <v>846</v>
      </c>
      <c r="H157" s="169">
        <v>4047.7</v>
      </c>
      <c r="L157" s="166"/>
      <c r="M157" s="170"/>
      <c r="T157" s="171"/>
      <c r="AT157" s="167" t="s">
        <v>831</v>
      </c>
      <c r="AU157" s="167" t="s">
        <v>218</v>
      </c>
      <c r="AV157" s="13" t="s">
        <v>253</v>
      </c>
      <c r="AW157" s="13" t="s">
        <v>126</v>
      </c>
      <c r="AX157" s="13" t="s">
        <v>103</v>
      </c>
      <c r="AY157" s="167" t="s">
        <v>239</v>
      </c>
    </row>
    <row r="158" spans="2:65" s="1" customFormat="1" ht="44.25" customHeight="1">
      <c r="B158" s="26"/>
      <c r="C158" s="146" t="s">
        <v>269</v>
      </c>
      <c r="D158" s="146" t="s">
        <v>471</v>
      </c>
      <c r="E158" s="147" t="s">
        <v>862</v>
      </c>
      <c r="F158" s="148" t="s">
        <v>863</v>
      </c>
      <c r="G158" s="149" t="s">
        <v>696</v>
      </c>
      <c r="H158" s="150">
        <v>6877.8</v>
      </c>
      <c r="I158" s="313"/>
      <c r="J158" s="151">
        <f>ROUND(I158*H158,2)</f>
        <v>0</v>
      </c>
      <c r="K158" s="152"/>
      <c r="L158" s="26"/>
      <c r="M158" s="153" t="s">
        <v>103</v>
      </c>
      <c r="N158" s="106" t="s">
        <v>134</v>
      </c>
      <c r="P158" s="143">
        <f>O158*H158</f>
        <v>0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253</v>
      </c>
      <c r="AT158" s="145" t="s">
        <v>471</v>
      </c>
      <c r="AU158" s="145" t="s">
        <v>218</v>
      </c>
      <c r="AY158" s="15" t="s">
        <v>239</v>
      </c>
      <c r="BE158" s="110">
        <f>IF(N158="základná",J158,0)</f>
        <v>0</v>
      </c>
      <c r="BF158" s="110">
        <f>IF(N158="znížená",J158,0)</f>
        <v>0</v>
      </c>
      <c r="BG158" s="110">
        <f>IF(N158="zákl. prenesená",J158,0)</f>
        <v>0</v>
      </c>
      <c r="BH158" s="110">
        <f>IF(N158="zníž. prenesená",J158,0)</f>
        <v>0</v>
      </c>
      <c r="BI158" s="110">
        <f>IF(N158="nulová",J158,0)</f>
        <v>0</v>
      </c>
      <c r="BJ158" s="15" t="s">
        <v>218</v>
      </c>
      <c r="BK158" s="110">
        <f>ROUND(I158*H158,2)</f>
        <v>0</v>
      </c>
      <c r="BL158" s="15" t="s">
        <v>253</v>
      </c>
      <c r="BM158" s="145" t="s">
        <v>864</v>
      </c>
    </row>
    <row r="159" spans="2:65" s="12" customFormat="1" ht="20.45" customHeight="1">
      <c r="B159" s="159"/>
      <c r="D159" s="160" t="s">
        <v>831</v>
      </c>
      <c r="E159" s="161" t="s">
        <v>103</v>
      </c>
      <c r="F159" s="162" t="s">
        <v>865</v>
      </c>
      <c r="H159" s="163">
        <v>1412</v>
      </c>
      <c r="L159" s="159"/>
      <c r="M159" s="164"/>
      <c r="T159" s="165"/>
      <c r="AT159" s="161" t="s">
        <v>831</v>
      </c>
      <c r="AU159" s="161" t="s">
        <v>218</v>
      </c>
      <c r="AV159" s="12" t="s">
        <v>218</v>
      </c>
      <c r="AW159" s="12" t="s">
        <v>126</v>
      </c>
      <c r="AX159" s="12" t="s">
        <v>164</v>
      </c>
      <c r="AY159" s="161" t="s">
        <v>239</v>
      </c>
    </row>
    <row r="160" spans="2:65" s="12" customFormat="1" ht="20.45" customHeight="1">
      <c r="B160" s="159"/>
      <c r="D160" s="160" t="s">
        <v>831</v>
      </c>
      <c r="E160" s="161" t="s">
        <v>103</v>
      </c>
      <c r="F160" s="162" t="s">
        <v>866</v>
      </c>
      <c r="H160" s="163">
        <v>5465.8</v>
      </c>
      <c r="L160" s="159"/>
      <c r="M160" s="164"/>
      <c r="T160" s="165"/>
      <c r="AT160" s="161" t="s">
        <v>831</v>
      </c>
      <c r="AU160" s="161" t="s">
        <v>218</v>
      </c>
      <c r="AV160" s="12" t="s">
        <v>218</v>
      </c>
      <c r="AW160" s="12" t="s">
        <v>126</v>
      </c>
      <c r="AX160" s="12" t="s">
        <v>164</v>
      </c>
      <c r="AY160" s="161" t="s">
        <v>239</v>
      </c>
    </row>
    <row r="161" spans="2:65" s="13" customFormat="1">
      <c r="B161" s="166"/>
      <c r="D161" s="160" t="s">
        <v>831</v>
      </c>
      <c r="E161" s="167" t="s">
        <v>103</v>
      </c>
      <c r="F161" s="168" t="s">
        <v>846</v>
      </c>
      <c r="H161" s="169">
        <v>6877.8</v>
      </c>
      <c r="L161" s="166"/>
      <c r="M161" s="170"/>
      <c r="T161" s="171"/>
      <c r="AT161" s="167" t="s">
        <v>831</v>
      </c>
      <c r="AU161" s="167" t="s">
        <v>218</v>
      </c>
      <c r="AV161" s="13" t="s">
        <v>253</v>
      </c>
      <c r="AW161" s="13" t="s">
        <v>126</v>
      </c>
      <c r="AX161" s="13" t="s">
        <v>103</v>
      </c>
      <c r="AY161" s="167" t="s">
        <v>239</v>
      </c>
    </row>
    <row r="162" spans="2:65" s="1" customFormat="1" ht="24.2" customHeight="1">
      <c r="B162" s="26"/>
      <c r="C162" s="146" t="s">
        <v>273</v>
      </c>
      <c r="D162" s="146" t="s">
        <v>471</v>
      </c>
      <c r="E162" s="147" t="s">
        <v>867</v>
      </c>
      <c r="F162" s="148" t="s">
        <v>868</v>
      </c>
      <c r="G162" s="149" t="s">
        <v>696</v>
      </c>
      <c r="H162" s="150">
        <v>1337.8</v>
      </c>
      <c r="I162" s="313"/>
      <c r="J162" s="151">
        <f>ROUND(I162*H162,2)</f>
        <v>0</v>
      </c>
      <c r="K162" s="152"/>
      <c r="L162" s="26"/>
      <c r="M162" s="153" t="s">
        <v>103</v>
      </c>
      <c r="N162" s="106" t="s">
        <v>134</v>
      </c>
      <c r="P162" s="143">
        <f>O162*H162</f>
        <v>0</v>
      </c>
      <c r="Q162" s="143">
        <v>0</v>
      </c>
      <c r="R162" s="143">
        <f>Q162*H162</f>
        <v>0</v>
      </c>
      <c r="S162" s="143">
        <v>0</v>
      </c>
      <c r="T162" s="144">
        <f>S162*H162</f>
        <v>0</v>
      </c>
      <c r="AR162" s="145" t="s">
        <v>253</v>
      </c>
      <c r="AT162" s="145" t="s">
        <v>471</v>
      </c>
      <c r="AU162" s="145" t="s">
        <v>218</v>
      </c>
      <c r="AY162" s="15" t="s">
        <v>239</v>
      </c>
      <c r="BE162" s="110">
        <f>IF(N162="základná",J162,0)</f>
        <v>0</v>
      </c>
      <c r="BF162" s="110">
        <f>IF(N162="znížená",J162,0)</f>
        <v>0</v>
      </c>
      <c r="BG162" s="110">
        <f>IF(N162="zákl. prenesená",J162,0)</f>
        <v>0</v>
      </c>
      <c r="BH162" s="110">
        <f>IF(N162="zníž. prenesená",J162,0)</f>
        <v>0</v>
      </c>
      <c r="BI162" s="110">
        <f>IF(N162="nulová",J162,0)</f>
        <v>0</v>
      </c>
      <c r="BJ162" s="15" t="s">
        <v>218</v>
      </c>
      <c r="BK162" s="110">
        <f>ROUND(I162*H162,2)</f>
        <v>0</v>
      </c>
      <c r="BL162" s="15" t="s">
        <v>253</v>
      </c>
      <c r="BM162" s="145" t="s">
        <v>869</v>
      </c>
    </row>
    <row r="163" spans="2:65" s="12" customFormat="1">
      <c r="B163" s="159"/>
      <c r="D163" s="160" t="s">
        <v>831</v>
      </c>
      <c r="E163" s="161" t="s">
        <v>103</v>
      </c>
      <c r="F163" s="162" t="s">
        <v>870</v>
      </c>
      <c r="H163" s="163">
        <v>1010.4</v>
      </c>
      <c r="L163" s="159"/>
      <c r="M163" s="164"/>
      <c r="T163" s="165"/>
      <c r="AT163" s="161" t="s">
        <v>831</v>
      </c>
      <c r="AU163" s="161" t="s">
        <v>218</v>
      </c>
      <c r="AV163" s="12" t="s">
        <v>218</v>
      </c>
      <c r="AW163" s="12" t="s">
        <v>126</v>
      </c>
      <c r="AX163" s="12" t="s">
        <v>164</v>
      </c>
      <c r="AY163" s="161" t="s">
        <v>239</v>
      </c>
    </row>
    <row r="164" spans="2:65" s="12" customFormat="1">
      <c r="B164" s="159"/>
      <c r="D164" s="160" t="s">
        <v>831</v>
      </c>
      <c r="E164" s="161" t="s">
        <v>103</v>
      </c>
      <c r="F164" s="162" t="s">
        <v>871</v>
      </c>
      <c r="H164" s="163">
        <v>304.39999999999998</v>
      </c>
      <c r="L164" s="159"/>
      <c r="M164" s="164"/>
      <c r="T164" s="165"/>
      <c r="AT164" s="161" t="s">
        <v>831</v>
      </c>
      <c r="AU164" s="161" t="s">
        <v>218</v>
      </c>
      <c r="AV164" s="12" t="s">
        <v>218</v>
      </c>
      <c r="AW164" s="12" t="s">
        <v>126</v>
      </c>
      <c r="AX164" s="12" t="s">
        <v>164</v>
      </c>
      <c r="AY164" s="161" t="s">
        <v>239</v>
      </c>
    </row>
    <row r="165" spans="2:65" s="12" customFormat="1">
      <c r="B165" s="159"/>
      <c r="D165" s="160" t="s">
        <v>831</v>
      </c>
      <c r="E165" s="161" t="s">
        <v>103</v>
      </c>
      <c r="F165" s="162" t="s">
        <v>872</v>
      </c>
      <c r="H165" s="163">
        <v>23</v>
      </c>
      <c r="L165" s="159"/>
      <c r="M165" s="164"/>
      <c r="T165" s="165"/>
      <c r="AT165" s="161" t="s">
        <v>831</v>
      </c>
      <c r="AU165" s="161" t="s">
        <v>218</v>
      </c>
      <c r="AV165" s="12" t="s">
        <v>218</v>
      </c>
      <c r="AW165" s="12" t="s">
        <v>126</v>
      </c>
      <c r="AX165" s="12" t="s">
        <v>164</v>
      </c>
      <c r="AY165" s="161" t="s">
        <v>239</v>
      </c>
    </row>
    <row r="166" spans="2:65" s="13" customFormat="1">
      <c r="B166" s="166"/>
      <c r="D166" s="160" t="s">
        <v>831</v>
      </c>
      <c r="E166" s="167" t="s">
        <v>103</v>
      </c>
      <c r="F166" s="168" t="s">
        <v>846</v>
      </c>
      <c r="H166" s="169">
        <v>1337.8</v>
      </c>
      <c r="L166" s="166"/>
      <c r="M166" s="170"/>
      <c r="T166" s="171"/>
      <c r="AT166" s="167" t="s">
        <v>831</v>
      </c>
      <c r="AU166" s="167" t="s">
        <v>218</v>
      </c>
      <c r="AV166" s="13" t="s">
        <v>253</v>
      </c>
      <c r="AW166" s="13" t="s">
        <v>126</v>
      </c>
      <c r="AX166" s="13" t="s">
        <v>103</v>
      </c>
      <c r="AY166" s="167" t="s">
        <v>239</v>
      </c>
    </row>
    <row r="167" spans="2:65" s="1" customFormat="1" ht="24.2" customHeight="1">
      <c r="B167" s="26"/>
      <c r="C167" s="146" t="s">
        <v>277</v>
      </c>
      <c r="D167" s="146" t="s">
        <v>471</v>
      </c>
      <c r="E167" s="147" t="s">
        <v>873</v>
      </c>
      <c r="F167" s="148" t="s">
        <v>874</v>
      </c>
      <c r="G167" s="149" t="s">
        <v>696</v>
      </c>
      <c r="H167" s="150">
        <v>1367.4</v>
      </c>
      <c r="I167" s="313"/>
      <c r="J167" s="151">
        <f>ROUND(I167*H167,2)</f>
        <v>0</v>
      </c>
      <c r="K167" s="152"/>
      <c r="L167" s="26"/>
      <c r="M167" s="153" t="s">
        <v>103</v>
      </c>
      <c r="N167" s="106" t="s">
        <v>134</v>
      </c>
      <c r="P167" s="143">
        <f>O167*H167</f>
        <v>0</v>
      </c>
      <c r="Q167" s="143">
        <v>0</v>
      </c>
      <c r="R167" s="143">
        <f>Q167*H167</f>
        <v>0</v>
      </c>
      <c r="S167" s="143">
        <v>0</v>
      </c>
      <c r="T167" s="144">
        <f>S167*H167</f>
        <v>0</v>
      </c>
      <c r="AR167" s="145" t="s">
        <v>253</v>
      </c>
      <c r="AT167" s="145" t="s">
        <v>471</v>
      </c>
      <c r="AU167" s="145" t="s">
        <v>218</v>
      </c>
      <c r="AY167" s="15" t="s">
        <v>239</v>
      </c>
      <c r="BE167" s="110">
        <f>IF(N167="základná",J167,0)</f>
        <v>0</v>
      </c>
      <c r="BF167" s="110">
        <f>IF(N167="znížená",J167,0)</f>
        <v>0</v>
      </c>
      <c r="BG167" s="110">
        <f>IF(N167="zákl. prenesená",J167,0)</f>
        <v>0</v>
      </c>
      <c r="BH167" s="110">
        <f>IF(N167="zníž. prenesená",J167,0)</f>
        <v>0</v>
      </c>
      <c r="BI167" s="110">
        <f>IF(N167="nulová",J167,0)</f>
        <v>0</v>
      </c>
      <c r="BJ167" s="15" t="s">
        <v>218</v>
      </c>
      <c r="BK167" s="110">
        <f>ROUND(I167*H167,2)</f>
        <v>0</v>
      </c>
      <c r="BL167" s="15" t="s">
        <v>253</v>
      </c>
      <c r="BM167" s="145" t="s">
        <v>875</v>
      </c>
    </row>
    <row r="168" spans="2:65" s="12" customFormat="1">
      <c r="B168" s="159"/>
      <c r="D168" s="160" t="s">
        <v>831</v>
      </c>
      <c r="E168" s="161" t="s">
        <v>103</v>
      </c>
      <c r="F168" s="162" t="s">
        <v>876</v>
      </c>
      <c r="H168" s="163">
        <v>1354</v>
      </c>
      <c r="L168" s="159"/>
      <c r="M168" s="164"/>
      <c r="T168" s="165"/>
      <c r="AT168" s="161" t="s">
        <v>831</v>
      </c>
      <c r="AU168" s="161" t="s">
        <v>218</v>
      </c>
      <c r="AV168" s="12" t="s">
        <v>218</v>
      </c>
      <c r="AW168" s="12" t="s">
        <v>126</v>
      </c>
      <c r="AX168" s="12" t="s">
        <v>164</v>
      </c>
      <c r="AY168" s="161" t="s">
        <v>239</v>
      </c>
    </row>
    <row r="169" spans="2:65" s="12" customFormat="1" ht="20.45" customHeight="1">
      <c r="B169" s="159"/>
      <c r="D169" s="160" t="s">
        <v>831</v>
      </c>
      <c r="E169" s="161" t="s">
        <v>103</v>
      </c>
      <c r="F169" s="162" t="s">
        <v>877</v>
      </c>
      <c r="H169" s="163">
        <v>13.4</v>
      </c>
      <c r="L169" s="159"/>
      <c r="M169" s="164"/>
      <c r="T169" s="165"/>
      <c r="AT169" s="161" t="s">
        <v>831</v>
      </c>
      <c r="AU169" s="161" t="s">
        <v>218</v>
      </c>
      <c r="AV169" s="12" t="s">
        <v>218</v>
      </c>
      <c r="AW169" s="12" t="s">
        <v>126</v>
      </c>
      <c r="AX169" s="12" t="s">
        <v>164</v>
      </c>
      <c r="AY169" s="161" t="s">
        <v>239</v>
      </c>
    </row>
    <row r="170" spans="2:65" s="13" customFormat="1">
      <c r="B170" s="166"/>
      <c r="D170" s="160" t="s">
        <v>831</v>
      </c>
      <c r="E170" s="167" t="s">
        <v>103</v>
      </c>
      <c r="F170" s="168" t="s">
        <v>846</v>
      </c>
      <c r="H170" s="169">
        <v>1367.4</v>
      </c>
      <c r="L170" s="166"/>
      <c r="M170" s="170"/>
      <c r="T170" s="171"/>
      <c r="AT170" s="167" t="s">
        <v>831</v>
      </c>
      <c r="AU170" s="167" t="s">
        <v>218</v>
      </c>
      <c r="AV170" s="13" t="s">
        <v>253</v>
      </c>
      <c r="AW170" s="13" t="s">
        <v>126</v>
      </c>
      <c r="AX170" s="13" t="s">
        <v>103</v>
      </c>
      <c r="AY170" s="167" t="s">
        <v>239</v>
      </c>
    </row>
    <row r="171" spans="2:65" s="1" customFormat="1" ht="16.5" customHeight="1">
      <c r="B171" s="26"/>
      <c r="C171" s="133" t="s">
        <v>281</v>
      </c>
      <c r="D171" s="133" t="s">
        <v>237</v>
      </c>
      <c r="E171" s="134" t="s">
        <v>878</v>
      </c>
      <c r="F171" s="135" t="s">
        <v>879</v>
      </c>
      <c r="G171" s="136" t="s">
        <v>835</v>
      </c>
      <c r="H171" s="137">
        <v>2584.386</v>
      </c>
      <c r="I171" s="312"/>
      <c r="J171" s="138">
        <f>ROUND(I171*H171,2)</f>
        <v>0</v>
      </c>
      <c r="K171" s="139"/>
      <c r="L171" s="140"/>
      <c r="M171" s="141" t="s">
        <v>103</v>
      </c>
      <c r="N171" s="142" t="s">
        <v>134</v>
      </c>
      <c r="P171" s="143">
        <f>O171*H171</f>
        <v>0</v>
      </c>
      <c r="Q171" s="143">
        <v>1</v>
      </c>
      <c r="R171" s="143">
        <f>Q171*H171</f>
        <v>2584.386</v>
      </c>
      <c r="S171" s="143">
        <v>0</v>
      </c>
      <c r="T171" s="144">
        <f>S171*H171</f>
        <v>0</v>
      </c>
      <c r="AR171" s="145" t="s">
        <v>269</v>
      </c>
      <c r="AT171" s="145" t="s">
        <v>237</v>
      </c>
      <c r="AU171" s="145" t="s">
        <v>218</v>
      </c>
      <c r="AY171" s="15" t="s">
        <v>239</v>
      </c>
      <c r="BE171" s="110">
        <f>IF(N171="základná",J171,0)</f>
        <v>0</v>
      </c>
      <c r="BF171" s="110">
        <f>IF(N171="znížená",J171,0)</f>
        <v>0</v>
      </c>
      <c r="BG171" s="110">
        <f>IF(N171="zákl. prenesená",J171,0)</f>
        <v>0</v>
      </c>
      <c r="BH171" s="110">
        <f>IF(N171="zníž. prenesená",J171,0)</f>
        <v>0</v>
      </c>
      <c r="BI171" s="110">
        <f>IF(N171="nulová",J171,0)</f>
        <v>0</v>
      </c>
      <c r="BJ171" s="15" t="s">
        <v>218</v>
      </c>
      <c r="BK171" s="110">
        <f>ROUND(I171*H171,2)</f>
        <v>0</v>
      </c>
      <c r="BL171" s="15" t="s">
        <v>253</v>
      </c>
      <c r="BM171" s="145" t="s">
        <v>880</v>
      </c>
    </row>
    <row r="172" spans="2:65" s="1" customFormat="1" ht="24.2" customHeight="1">
      <c r="B172" s="26"/>
      <c r="C172" s="146" t="s">
        <v>285</v>
      </c>
      <c r="D172" s="146" t="s">
        <v>471</v>
      </c>
      <c r="E172" s="147" t="s">
        <v>881</v>
      </c>
      <c r="F172" s="148" t="s">
        <v>882</v>
      </c>
      <c r="G172" s="149" t="s">
        <v>696</v>
      </c>
      <c r="H172" s="150">
        <v>2538.6</v>
      </c>
      <c r="I172" s="313"/>
      <c r="J172" s="151">
        <f>ROUND(I172*H172,2)</f>
        <v>0</v>
      </c>
      <c r="K172" s="152"/>
      <c r="L172" s="26"/>
      <c r="M172" s="153" t="s">
        <v>103</v>
      </c>
      <c r="N172" s="106" t="s">
        <v>134</v>
      </c>
      <c r="P172" s="143">
        <f>O172*H172</f>
        <v>0</v>
      </c>
      <c r="Q172" s="143">
        <v>0</v>
      </c>
      <c r="R172" s="143">
        <f>Q172*H172</f>
        <v>0</v>
      </c>
      <c r="S172" s="143">
        <v>0</v>
      </c>
      <c r="T172" s="144">
        <f>S172*H172</f>
        <v>0</v>
      </c>
      <c r="AR172" s="145" t="s">
        <v>253</v>
      </c>
      <c r="AT172" s="145" t="s">
        <v>471</v>
      </c>
      <c r="AU172" s="145" t="s">
        <v>218</v>
      </c>
      <c r="AY172" s="15" t="s">
        <v>239</v>
      </c>
      <c r="BE172" s="110">
        <f>IF(N172="základná",J172,0)</f>
        <v>0</v>
      </c>
      <c r="BF172" s="110">
        <f>IF(N172="znížená",J172,0)</f>
        <v>0</v>
      </c>
      <c r="BG172" s="110">
        <f>IF(N172="zákl. prenesená",J172,0)</f>
        <v>0</v>
      </c>
      <c r="BH172" s="110">
        <f>IF(N172="zníž. prenesená",J172,0)</f>
        <v>0</v>
      </c>
      <c r="BI172" s="110">
        <f>IF(N172="nulová",J172,0)</f>
        <v>0</v>
      </c>
      <c r="BJ172" s="15" t="s">
        <v>218</v>
      </c>
      <c r="BK172" s="110">
        <f>ROUND(I172*H172,2)</f>
        <v>0</v>
      </c>
      <c r="BL172" s="15" t="s">
        <v>253</v>
      </c>
      <c r="BM172" s="145" t="s">
        <v>883</v>
      </c>
    </row>
    <row r="173" spans="2:65" s="12" customFormat="1">
      <c r="B173" s="159"/>
      <c r="D173" s="160" t="s">
        <v>831</v>
      </c>
      <c r="E173" s="161" t="s">
        <v>103</v>
      </c>
      <c r="F173" s="162" t="s">
        <v>884</v>
      </c>
      <c r="H173" s="163">
        <v>2515</v>
      </c>
      <c r="L173" s="159"/>
      <c r="M173" s="164"/>
      <c r="T173" s="165"/>
      <c r="AT173" s="161" t="s">
        <v>831</v>
      </c>
      <c r="AU173" s="161" t="s">
        <v>218</v>
      </c>
      <c r="AV173" s="12" t="s">
        <v>218</v>
      </c>
      <c r="AW173" s="12" t="s">
        <v>126</v>
      </c>
      <c r="AX173" s="12" t="s">
        <v>164</v>
      </c>
      <c r="AY173" s="161" t="s">
        <v>239</v>
      </c>
    </row>
    <row r="174" spans="2:65" s="12" customFormat="1">
      <c r="B174" s="159"/>
      <c r="D174" s="160" t="s">
        <v>831</v>
      </c>
      <c r="E174" s="161" t="s">
        <v>103</v>
      </c>
      <c r="F174" s="162" t="s">
        <v>885</v>
      </c>
      <c r="H174" s="163">
        <v>23.6</v>
      </c>
      <c r="L174" s="159"/>
      <c r="M174" s="164"/>
      <c r="T174" s="165"/>
      <c r="AT174" s="161" t="s">
        <v>831</v>
      </c>
      <c r="AU174" s="161" t="s">
        <v>218</v>
      </c>
      <c r="AV174" s="12" t="s">
        <v>218</v>
      </c>
      <c r="AW174" s="12" t="s">
        <v>126</v>
      </c>
      <c r="AX174" s="12" t="s">
        <v>164</v>
      </c>
      <c r="AY174" s="161" t="s">
        <v>239</v>
      </c>
    </row>
    <row r="175" spans="2:65" s="13" customFormat="1">
      <c r="B175" s="166"/>
      <c r="D175" s="160" t="s">
        <v>831</v>
      </c>
      <c r="E175" s="167" t="s">
        <v>103</v>
      </c>
      <c r="F175" s="168" t="s">
        <v>846</v>
      </c>
      <c r="H175" s="169">
        <v>2538.6</v>
      </c>
      <c r="L175" s="166"/>
      <c r="M175" s="170"/>
      <c r="T175" s="171"/>
      <c r="AT175" s="167" t="s">
        <v>831</v>
      </c>
      <c r="AU175" s="167" t="s">
        <v>218</v>
      </c>
      <c r="AV175" s="13" t="s">
        <v>253</v>
      </c>
      <c r="AW175" s="13" t="s">
        <v>126</v>
      </c>
      <c r="AX175" s="13" t="s">
        <v>103</v>
      </c>
      <c r="AY175" s="167" t="s">
        <v>239</v>
      </c>
    </row>
    <row r="176" spans="2:65" s="1" customFormat="1" ht="21.75" customHeight="1">
      <c r="B176" s="26"/>
      <c r="C176" s="146" t="s">
        <v>289</v>
      </c>
      <c r="D176" s="146" t="s">
        <v>471</v>
      </c>
      <c r="E176" s="147" t="s">
        <v>886</v>
      </c>
      <c r="F176" s="148" t="s">
        <v>887</v>
      </c>
      <c r="G176" s="149" t="s">
        <v>696</v>
      </c>
      <c r="H176" s="150">
        <v>3438.9</v>
      </c>
      <c r="I176" s="313"/>
      <c r="J176" s="151">
        <f>ROUND(I176*H176,2)</f>
        <v>0</v>
      </c>
      <c r="K176" s="152"/>
      <c r="L176" s="26"/>
      <c r="M176" s="153" t="s">
        <v>103</v>
      </c>
      <c r="N176" s="106" t="s">
        <v>134</v>
      </c>
      <c r="P176" s="143">
        <f>O176*H176</f>
        <v>0</v>
      </c>
      <c r="Q176" s="143">
        <v>0</v>
      </c>
      <c r="R176" s="143">
        <f>Q176*H176</f>
        <v>0</v>
      </c>
      <c r="S176" s="143">
        <v>0</v>
      </c>
      <c r="T176" s="144">
        <f>S176*H176</f>
        <v>0</v>
      </c>
      <c r="AR176" s="145" t="s">
        <v>253</v>
      </c>
      <c r="AT176" s="145" t="s">
        <v>471</v>
      </c>
      <c r="AU176" s="145" t="s">
        <v>218</v>
      </c>
      <c r="AY176" s="15" t="s">
        <v>239</v>
      </c>
      <c r="BE176" s="110">
        <f>IF(N176="základná",J176,0)</f>
        <v>0</v>
      </c>
      <c r="BF176" s="110">
        <f>IF(N176="znížená",J176,0)</f>
        <v>0</v>
      </c>
      <c r="BG176" s="110">
        <f>IF(N176="zákl. prenesená",J176,0)</f>
        <v>0</v>
      </c>
      <c r="BH176" s="110">
        <f>IF(N176="zníž. prenesená",J176,0)</f>
        <v>0</v>
      </c>
      <c r="BI176" s="110">
        <f>IF(N176="nulová",J176,0)</f>
        <v>0</v>
      </c>
      <c r="BJ176" s="15" t="s">
        <v>218</v>
      </c>
      <c r="BK176" s="110">
        <f>ROUND(I176*H176,2)</f>
        <v>0</v>
      </c>
      <c r="BL176" s="15" t="s">
        <v>253</v>
      </c>
      <c r="BM176" s="145" t="s">
        <v>888</v>
      </c>
    </row>
    <row r="177" spans="2:65" s="12" customFormat="1">
      <c r="B177" s="159"/>
      <c r="D177" s="160" t="s">
        <v>831</v>
      </c>
      <c r="E177" s="161" t="s">
        <v>103</v>
      </c>
      <c r="F177" s="162" t="s">
        <v>889</v>
      </c>
      <c r="H177" s="163">
        <v>706</v>
      </c>
      <c r="L177" s="159"/>
      <c r="M177" s="164"/>
      <c r="T177" s="165"/>
      <c r="AT177" s="161" t="s">
        <v>831</v>
      </c>
      <c r="AU177" s="161" t="s">
        <v>218</v>
      </c>
      <c r="AV177" s="12" t="s">
        <v>218</v>
      </c>
      <c r="AW177" s="12" t="s">
        <v>126</v>
      </c>
      <c r="AX177" s="12" t="s">
        <v>164</v>
      </c>
      <c r="AY177" s="161" t="s">
        <v>239</v>
      </c>
    </row>
    <row r="178" spans="2:65" s="12" customFormat="1">
      <c r="B178" s="159"/>
      <c r="D178" s="160" t="s">
        <v>831</v>
      </c>
      <c r="E178" s="161" t="s">
        <v>103</v>
      </c>
      <c r="F178" s="162" t="s">
        <v>890</v>
      </c>
      <c r="H178" s="163">
        <v>2732.9</v>
      </c>
      <c r="L178" s="159"/>
      <c r="M178" s="164"/>
      <c r="T178" s="165"/>
      <c r="AT178" s="161" t="s">
        <v>831</v>
      </c>
      <c r="AU178" s="161" t="s">
        <v>218</v>
      </c>
      <c r="AV178" s="12" t="s">
        <v>218</v>
      </c>
      <c r="AW178" s="12" t="s">
        <v>126</v>
      </c>
      <c r="AX178" s="12" t="s">
        <v>164</v>
      </c>
      <c r="AY178" s="161" t="s">
        <v>239</v>
      </c>
    </row>
    <row r="179" spans="2:65" s="13" customFormat="1">
      <c r="B179" s="166"/>
      <c r="D179" s="160" t="s">
        <v>831</v>
      </c>
      <c r="E179" s="167" t="s">
        <v>103</v>
      </c>
      <c r="F179" s="168" t="s">
        <v>846</v>
      </c>
      <c r="H179" s="169">
        <v>3438.9</v>
      </c>
      <c r="L179" s="166"/>
      <c r="M179" s="170"/>
      <c r="T179" s="171"/>
      <c r="AT179" s="167" t="s">
        <v>831</v>
      </c>
      <c r="AU179" s="167" t="s">
        <v>218</v>
      </c>
      <c r="AV179" s="13" t="s">
        <v>253</v>
      </c>
      <c r="AW179" s="13" t="s">
        <v>126</v>
      </c>
      <c r="AX179" s="13" t="s">
        <v>103</v>
      </c>
      <c r="AY179" s="167" t="s">
        <v>239</v>
      </c>
    </row>
    <row r="180" spans="2:65" s="1" customFormat="1" ht="24.2" customHeight="1">
      <c r="B180" s="26"/>
      <c r="C180" s="146" t="s">
        <v>293</v>
      </c>
      <c r="D180" s="146" t="s">
        <v>471</v>
      </c>
      <c r="E180" s="147" t="s">
        <v>891</v>
      </c>
      <c r="F180" s="148" t="s">
        <v>892</v>
      </c>
      <c r="G180" s="149" t="s">
        <v>696</v>
      </c>
      <c r="H180" s="150">
        <v>25.6</v>
      </c>
      <c r="I180" s="313"/>
      <c r="J180" s="151">
        <f>ROUND(I180*H180,2)</f>
        <v>0</v>
      </c>
      <c r="K180" s="152"/>
      <c r="L180" s="26"/>
      <c r="M180" s="153" t="s">
        <v>103</v>
      </c>
      <c r="N180" s="106" t="s">
        <v>134</v>
      </c>
      <c r="P180" s="143">
        <f>O180*H180</f>
        <v>0</v>
      </c>
      <c r="Q180" s="143">
        <v>0</v>
      </c>
      <c r="R180" s="143">
        <f>Q180*H180</f>
        <v>0</v>
      </c>
      <c r="S180" s="143">
        <v>0</v>
      </c>
      <c r="T180" s="144">
        <f>S180*H180</f>
        <v>0</v>
      </c>
      <c r="AR180" s="145" t="s">
        <v>253</v>
      </c>
      <c r="AT180" s="145" t="s">
        <v>471</v>
      </c>
      <c r="AU180" s="145" t="s">
        <v>218</v>
      </c>
      <c r="AY180" s="15" t="s">
        <v>239</v>
      </c>
      <c r="BE180" s="110">
        <f>IF(N180="základná",J180,0)</f>
        <v>0</v>
      </c>
      <c r="BF180" s="110">
        <f>IF(N180="znížená",J180,0)</f>
        <v>0</v>
      </c>
      <c r="BG180" s="110">
        <f>IF(N180="zákl. prenesená",J180,0)</f>
        <v>0</v>
      </c>
      <c r="BH180" s="110">
        <f>IF(N180="zníž. prenesená",J180,0)</f>
        <v>0</v>
      </c>
      <c r="BI180" s="110">
        <f>IF(N180="nulová",J180,0)</f>
        <v>0</v>
      </c>
      <c r="BJ180" s="15" t="s">
        <v>218</v>
      </c>
      <c r="BK180" s="110">
        <f>ROUND(I180*H180,2)</f>
        <v>0</v>
      </c>
      <c r="BL180" s="15" t="s">
        <v>253</v>
      </c>
      <c r="BM180" s="145" t="s">
        <v>893</v>
      </c>
    </row>
    <row r="181" spans="2:65" s="12" customFormat="1">
      <c r="B181" s="159"/>
      <c r="D181" s="160" t="s">
        <v>831</v>
      </c>
      <c r="E181" s="161" t="s">
        <v>103</v>
      </c>
      <c r="F181" s="162" t="s">
        <v>894</v>
      </c>
      <c r="H181" s="163">
        <v>25.6</v>
      </c>
      <c r="L181" s="159"/>
      <c r="M181" s="164"/>
      <c r="T181" s="165"/>
      <c r="AT181" s="161" t="s">
        <v>831</v>
      </c>
      <c r="AU181" s="161" t="s">
        <v>218</v>
      </c>
      <c r="AV181" s="12" t="s">
        <v>218</v>
      </c>
      <c r="AW181" s="12" t="s">
        <v>126</v>
      </c>
      <c r="AX181" s="12" t="s">
        <v>103</v>
      </c>
      <c r="AY181" s="161" t="s">
        <v>239</v>
      </c>
    </row>
    <row r="182" spans="2:65" s="1" customFormat="1" ht="16.5" customHeight="1">
      <c r="B182" s="26"/>
      <c r="C182" s="133" t="s">
        <v>297</v>
      </c>
      <c r="D182" s="133" t="s">
        <v>237</v>
      </c>
      <c r="E182" s="134" t="s">
        <v>878</v>
      </c>
      <c r="F182" s="135" t="s">
        <v>879</v>
      </c>
      <c r="G182" s="136" t="s">
        <v>835</v>
      </c>
      <c r="H182" s="137">
        <v>48.384</v>
      </c>
      <c r="I182" s="312"/>
      <c r="J182" s="138">
        <f>ROUND(I182*H182,2)</f>
        <v>0</v>
      </c>
      <c r="K182" s="139"/>
      <c r="L182" s="140"/>
      <c r="M182" s="141" t="s">
        <v>103</v>
      </c>
      <c r="N182" s="142" t="s">
        <v>134</v>
      </c>
      <c r="P182" s="143">
        <f>O182*H182</f>
        <v>0</v>
      </c>
      <c r="Q182" s="143">
        <v>1</v>
      </c>
      <c r="R182" s="143">
        <f>Q182*H182</f>
        <v>48.384</v>
      </c>
      <c r="S182" s="143">
        <v>0</v>
      </c>
      <c r="T182" s="144">
        <f>S182*H182</f>
        <v>0</v>
      </c>
      <c r="AR182" s="145" t="s">
        <v>269</v>
      </c>
      <c r="AT182" s="145" t="s">
        <v>237</v>
      </c>
      <c r="AU182" s="145" t="s">
        <v>218</v>
      </c>
      <c r="AY182" s="15" t="s">
        <v>239</v>
      </c>
      <c r="BE182" s="110">
        <f>IF(N182="základná",J182,0)</f>
        <v>0</v>
      </c>
      <c r="BF182" s="110">
        <f>IF(N182="znížená",J182,0)</f>
        <v>0</v>
      </c>
      <c r="BG182" s="110">
        <f>IF(N182="zákl. prenesená",J182,0)</f>
        <v>0</v>
      </c>
      <c r="BH182" s="110">
        <f>IF(N182="zníž. prenesená",J182,0)</f>
        <v>0</v>
      </c>
      <c r="BI182" s="110">
        <f>IF(N182="nulová",J182,0)</f>
        <v>0</v>
      </c>
      <c r="BJ182" s="15" t="s">
        <v>218</v>
      </c>
      <c r="BK182" s="110">
        <f>ROUND(I182*H182,2)</f>
        <v>0</v>
      </c>
      <c r="BL182" s="15" t="s">
        <v>253</v>
      </c>
      <c r="BM182" s="145" t="s">
        <v>895</v>
      </c>
    </row>
    <row r="183" spans="2:65" s="12" customFormat="1">
      <c r="B183" s="159"/>
      <c r="D183" s="160" t="s">
        <v>831</v>
      </c>
      <c r="F183" s="162" t="s">
        <v>896</v>
      </c>
      <c r="H183" s="163">
        <v>48.384</v>
      </c>
      <c r="L183" s="159"/>
      <c r="M183" s="164"/>
      <c r="T183" s="165"/>
      <c r="AT183" s="161" t="s">
        <v>831</v>
      </c>
      <c r="AU183" s="161" t="s">
        <v>218</v>
      </c>
      <c r="AV183" s="12" t="s">
        <v>218</v>
      </c>
      <c r="AW183" s="12" t="s">
        <v>106</v>
      </c>
      <c r="AX183" s="12" t="s">
        <v>103</v>
      </c>
      <c r="AY183" s="161" t="s">
        <v>239</v>
      </c>
    </row>
    <row r="184" spans="2:65" s="1" customFormat="1" ht="21.75" customHeight="1">
      <c r="B184" s="26"/>
      <c r="C184" s="146" t="s">
        <v>301</v>
      </c>
      <c r="D184" s="146" t="s">
        <v>471</v>
      </c>
      <c r="E184" s="147" t="s">
        <v>897</v>
      </c>
      <c r="F184" s="148" t="s">
        <v>898</v>
      </c>
      <c r="G184" s="149" t="s">
        <v>50</v>
      </c>
      <c r="H184" s="150">
        <v>130</v>
      </c>
      <c r="I184" s="313"/>
      <c r="J184" s="151">
        <f>ROUND(I184*H184,2)</f>
        <v>0</v>
      </c>
      <c r="K184" s="152"/>
      <c r="L184" s="26"/>
      <c r="M184" s="153" t="s">
        <v>103</v>
      </c>
      <c r="N184" s="106" t="s">
        <v>134</v>
      </c>
      <c r="P184" s="143">
        <f>O184*H184</f>
        <v>0</v>
      </c>
      <c r="Q184" s="143">
        <v>0</v>
      </c>
      <c r="R184" s="143">
        <f>Q184*H184</f>
        <v>0</v>
      </c>
      <c r="S184" s="143">
        <v>0</v>
      </c>
      <c r="T184" s="144">
        <f>S184*H184</f>
        <v>0</v>
      </c>
      <c r="AR184" s="145" t="s">
        <v>253</v>
      </c>
      <c r="AT184" s="145" t="s">
        <v>471</v>
      </c>
      <c r="AU184" s="145" t="s">
        <v>218</v>
      </c>
      <c r="AY184" s="15" t="s">
        <v>239</v>
      </c>
      <c r="BE184" s="110">
        <f>IF(N184="základná",J184,0)</f>
        <v>0</v>
      </c>
      <c r="BF184" s="110">
        <f>IF(N184="znížená",J184,0)</f>
        <v>0</v>
      </c>
      <c r="BG184" s="110">
        <f>IF(N184="zákl. prenesená",J184,0)</f>
        <v>0</v>
      </c>
      <c r="BH184" s="110">
        <f>IF(N184="zníž. prenesená",J184,0)</f>
        <v>0</v>
      </c>
      <c r="BI184" s="110">
        <f>IF(N184="nulová",J184,0)</f>
        <v>0</v>
      </c>
      <c r="BJ184" s="15" t="s">
        <v>218</v>
      </c>
      <c r="BK184" s="110">
        <f>ROUND(I184*H184,2)</f>
        <v>0</v>
      </c>
      <c r="BL184" s="15" t="s">
        <v>253</v>
      </c>
      <c r="BM184" s="145" t="s">
        <v>899</v>
      </c>
    </row>
    <row r="185" spans="2:65" s="12" customFormat="1">
      <c r="B185" s="159"/>
      <c r="D185" s="160" t="s">
        <v>831</v>
      </c>
      <c r="E185" s="161" t="s">
        <v>103</v>
      </c>
      <c r="F185" s="162" t="s">
        <v>900</v>
      </c>
      <c r="H185" s="163">
        <v>130</v>
      </c>
      <c r="L185" s="159"/>
      <c r="M185" s="164"/>
      <c r="T185" s="165"/>
      <c r="AT185" s="161" t="s">
        <v>831</v>
      </c>
      <c r="AU185" s="161" t="s">
        <v>218</v>
      </c>
      <c r="AV185" s="12" t="s">
        <v>218</v>
      </c>
      <c r="AW185" s="12" t="s">
        <v>126</v>
      </c>
      <c r="AX185" s="12" t="s">
        <v>103</v>
      </c>
      <c r="AY185" s="161" t="s">
        <v>239</v>
      </c>
    </row>
    <row r="186" spans="2:65" s="1" customFormat="1" ht="16.5" customHeight="1">
      <c r="B186" s="26"/>
      <c r="C186" s="133" t="s">
        <v>305</v>
      </c>
      <c r="D186" s="133" t="s">
        <v>237</v>
      </c>
      <c r="E186" s="134" t="s">
        <v>901</v>
      </c>
      <c r="F186" s="135" t="s">
        <v>902</v>
      </c>
      <c r="G186" s="136" t="s">
        <v>414</v>
      </c>
      <c r="H186" s="137">
        <v>4.0170000000000003</v>
      </c>
      <c r="I186" s="312"/>
      <c r="J186" s="138">
        <f>ROUND(I186*H186,2)</f>
        <v>0</v>
      </c>
      <c r="K186" s="139"/>
      <c r="L186" s="140"/>
      <c r="M186" s="141" t="s">
        <v>103</v>
      </c>
      <c r="N186" s="142" t="s">
        <v>134</v>
      </c>
      <c r="P186" s="143">
        <f>O186*H186</f>
        <v>0</v>
      </c>
      <c r="Q186" s="143">
        <v>1E-3</v>
      </c>
      <c r="R186" s="143">
        <f>Q186*H186</f>
        <v>4.0170000000000006E-3</v>
      </c>
      <c r="S186" s="143">
        <v>0</v>
      </c>
      <c r="T186" s="144">
        <f>S186*H186</f>
        <v>0</v>
      </c>
      <c r="AR186" s="145" t="s">
        <v>269</v>
      </c>
      <c r="AT186" s="145" t="s">
        <v>237</v>
      </c>
      <c r="AU186" s="145" t="s">
        <v>218</v>
      </c>
      <c r="AY186" s="15" t="s">
        <v>239</v>
      </c>
      <c r="BE186" s="110">
        <f>IF(N186="základná",J186,0)</f>
        <v>0</v>
      </c>
      <c r="BF186" s="110">
        <f>IF(N186="znížená",J186,0)</f>
        <v>0</v>
      </c>
      <c r="BG186" s="110">
        <f>IF(N186="zákl. prenesená",J186,0)</f>
        <v>0</v>
      </c>
      <c r="BH186" s="110">
        <f>IF(N186="zníž. prenesená",J186,0)</f>
        <v>0</v>
      </c>
      <c r="BI186" s="110">
        <f>IF(N186="nulová",J186,0)</f>
        <v>0</v>
      </c>
      <c r="BJ186" s="15" t="s">
        <v>218</v>
      </c>
      <c r="BK186" s="110">
        <f>ROUND(I186*H186,2)</f>
        <v>0</v>
      </c>
      <c r="BL186" s="15" t="s">
        <v>253</v>
      </c>
      <c r="BM186" s="145" t="s">
        <v>903</v>
      </c>
    </row>
    <row r="187" spans="2:65" s="12" customFormat="1">
      <c r="B187" s="159"/>
      <c r="D187" s="160" t="s">
        <v>831</v>
      </c>
      <c r="F187" s="162" t="s">
        <v>904</v>
      </c>
      <c r="H187" s="163">
        <v>4.0170000000000003</v>
      </c>
      <c r="L187" s="159"/>
      <c r="M187" s="164"/>
      <c r="T187" s="165"/>
      <c r="AT187" s="161" t="s">
        <v>831</v>
      </c>
      <c r="AU187" s="161" t="s">
        <v>218</v>
      </c>
      <c r="AV187" s="12" t="s">
        <v>218</v>
      </c>
      <c r="AW187" s="12" t="s">
        <v>106</v>
      </c>
      <c r="AX187" s="12" t="s">
        <v>103</v>
      </c>
      <c r="AY187" s="161" t="s">
        <v>239</v>
      </c>
    </row>
    <row r="188" spans="2:65" s="1" customFormat="1" ht="21.75" customHeight="1">
      <c r="B188" s="26"/>
      <c r="C188" s="146" t="s">
        <v>309</v>
      </c>
      <c r="D188" s="146" t="s">
        <v>471</v>
      </c>
      <c r="E188" s="147" t="s">
        <v>905</v>
      </c>
      <c r="F188" s="148" t="s">
        <v>906</v>
      </c>
      <c r="G188" s="149" t="s">
        <v>50</v>
      </c>
      <c r="H188" s="150">
        <v>5487.3</v>
      </c>
      <c r="I188" s="313"/>
      <c r="J188" s="151">
        <f>ROUND(I188*H188,2)</f>
        <v>0</v>
      </c>
      <c r="K188" s="152"/>
      <c r="L188" s="26"/>
      <c r="M188" s="153" t="s">
        <v>103</v>
      </c>
      <c r="N188" s="106" t="s">
        <v>134</v>
      </c>
      <c r="P188" s="143">
        <f>O188*H188</f>
        <v>0</v>
      </c>
      <c r="Q188" s="143">
        <v>0</v>
      </c>
      <c r="R188" s="143">
        <f>Q188*H188</f>
        <v>0</v>
      </c>
      <c r="S188" s="143">
        <v>0</v>
      </c>
      <c r="T188" s="144">
        <f>S188*H188</f>
        <v>0</v>
      </c>
      <c r="AR188" s="145" t="s">
        <v>253</v>
      </c>
      <c r="AT188" s="145" t="s">
        <v>471</v>
      </c>
      <c r="AU188" s="145" t="s">
        <v>218</v>
      </c>
      <c r="AY188" s="15" t="s">
        <v>239</v>
      </c>
      <c r="BE188" s="110">
        <f>IF(N188="základná",J188,0)</f>
        <v>0</v>
      </c>
      <c r="BF188" s="110">
        <f>IF(N188="znížená",J188,0)</f>
        <v>0</v>
      </c>
      <c r="BG188" s="110">
        <f>IF(N188="zákl. prenesená",J188,0)</f>
        <v>0</v>
      </c>
      <c r="BH188" s="110">
        <f>IF(N188="zníž. prenesená",J188,0)</f>
        <v>0</v>
      </c>
      <c r="BI188" s="110">
        <f>IF(N188="nulová",J188,0)</f>
        <v>0</v>
      </c>
      <c r="BJ188" s="15" t="s">
        <v>218</v>
      </c>
      <c r="BK188" s="110">
        <f>ROUND(I188*H188,2)</f>
        <v>0</v>
      </c>
      <c r="BL188" s="15" t="s">
        <v>253</v>
      </c>
      <c r="BM188" s="145" t="s">
        <v>907</v>
      </c>
    </row>
    <row r="189" spans="2:65" s="12" customFormat="1">
      <c r="B189" s="159"/>
      <c r="D189" s="160" t="s">
        <v>831</v>
      </c>
      <c r="E189" s="161" t="s">
        <v>103</v>
      </c>
      <c r="F189" s="162" t="s">
        <v>908</v>
      </c>
      <c r="H189" s="163">
        <v>2594</v>
      </c>
      <c r="L189" s="159"/>
      <c r="M189" s="164"/>
      <c r="T189" s="165"/>
      <c r="AT189" s="161" t="s">
        <v>831</v>
      </c>
      <c r="AU189" s="161" t="s">
        <v>218</v>
      </c>
      <c r="AV189" s="12" t="s">
        <v>218</v>
      </c>
      <c r="AW189" s="12" t="s">
        <v>126</v>
      </c>
      <c r="AX189" s="12" t="s">
        <v>164</v>
      </c>
      <c r="AY189" s="161" t="s">
        <v>239</v>
      </c>
    </row>
    <row r="190" spans="2:65" s="12" customFormat="1">
      <c r="B190" s="159"/>
      <c r="D190" s="160" t="s">
        <v>831</v>
      </c>
      <c r="E190" s="161" t="s">
        <v>103</v>
      </c>
      <c r="F190" s="162" t="s">
        <v>909</v>
      </c>
      <c r="H190" s="163">
        <v>2801.7</v>
      </c>
      <c r="L190" s="159"/>
      <c r="M190" s="164"/>
      <c r="T190" s="165"/>
      <c r="AT190" s="161" t="s">
        <v>831</v>
      </c>
      <c r="AU190" s="161" t="s">
        <v>218</v>
      </c>
      <c r="AV190" s="12" t="s">
        <v>218</v>
      </c>
      <c r="AW190" s="12" t="s">
        <v>126</v>
      </c>
      <c r="AX190" s="12" t="s">
        <v>164</v>
      </c>
      <c r="AY190" s="161" t="s">
        <v>239</v>
      </c>
    </row>
    <row r="191" spans="2:65" s="12" customFormat="1">
      <c r="B191" s="159"/>
      <c r="D191" s="160" t="s">
        <v>831</v>
      </c>
      <c r="E191" s="161" t="s">
        <v>103</v>
      </c>
      <c r="F191" s="162" t="s">
        <v>910</v>
      </c>
      <c r="H191" s="163">
        <v>57.4</v>
      </c>
      <c r="L191" s="159"/>
      <c r="M191" s="164"/>
      <c r="T191" s="165"/>
      <c r="AT191" s="161" t="s">
        <v>831</v>
      </c>
      <c r="AU191" s="161" t="s">
        <v>218</v>
      </c>
      <c r="AV191" s="12" t="s">
        <v>218</v>
      </c>
      <c r="AW191" s="12" t="s">
        <v>126</v>
      </c>
      <c r="AX191" s="12" t="s">
        <v>164</v>
      </c>
      <c r="AY191" s="161" t="s">
        <v>239</v>
      </c>
    </row>
    <row r="192" spans="2:65" s="12" customFormat="1">
      <c r="B192" s="159"/>
      <c r="D192" s="160" t="s">
        <v>831</v>
      </c>
      <c r="E192" s="161" t="s">
        <v>103</v>
      </c>
      <c r="F192" s="162" t="s">
        <v>911</v>
      </c>
      <c r="H192" s="163">
        <v>34.200000000000003</v>
      </c>
      <c r="L192" s="159"/>
      <c r="M192" s="164"/>
      <c r="T192" s="165"/>
      <c r="AT192" s="161" t="s">
        <v>831</v>
      </c>
      <c r="AU192" s="161" t="s">
        <v>218</v>
      </c>
      <c r="AV192" s="12" t="s">
        <v>218</v>
      </c>
      <c r="AW192" s="12" t="s">
        <v>126</v>
      </c>
      <c r="AX192" s="12" t="s">
        <v>164</v>
      </c>
      <c r="AY192" s="161" t="s">
        <v>239</v>
      </c>
    </row>
    <row r="193" spans="2:65" s="13" customFormat="1">
      <c r="B193" s="166"/>
      <c r="D193" s="160" t="s">
        <v>831</v>
      </c>
      <c r="E193" s="167" t="s">
        <v>103</v>
      </c>
      <c r="F193" s="168" t="s">
        <v>846</v>
      </c>
      <c r="H193" s="169">
        <v>5487.3</v>
      </c>
      <c r="L193" s="166"/>
      <c r="M193" s="170"/>
      <c r="T193" s="171"/>
      <c r="AT193" s="167" t="s">
        <v>831</v>
      </c>
      <c r="AU193" s="167" t="s">
        <v>218</v>
      </c>
      <c r="AV193" s="13" t="s">
        <v>253</v>
      </c>
      <c r="AW193" s="13" t="s">
        <v>126</v>
      </c>
      <c r="AX193" s="13" t="s">
        <v>103</v>
      </c>
      <c r="AY193" s="167" t="s">
        <v>239</v>
      </c>
    </row>
    <row r="194" spans="2:65" s="1" customFormat="1" ht="21.75" customHeight="1">
      <c r="B194" s="26"/>
      <c r="C194" s="146" t="s">
        <v>313</v>
      </c>
      <c r="D194" s="146" t="s">
        <v>471</v>
      </c>
      <c r="E194" s="147" t="s">
        <v>912</v>
      </c>
      <c r="F194" s="148" t="s">
        <v>913</v>
      </c>
      <c r="G194" s="149" t="s">
        <v>50</v>
      </c>
      <c r="H194" s="150">
        <v>477</v>
      </c>
      <c r="I194" s="313"/>
      <c r="J194" s="151">
        <f>ROUND(I194*H194,2)</f>
        <v>0</v>
      </c>
      <c r="K194" s="152"/>
      <c r="L194" s="26"/>
      <c r="M194" s="153" t="s">
        <v>103</v>
      </c>
      <c r="N194" s="106" t="s">
        <v>134</v>
      </c>
      <c r="P194" s="143">
        <f>O194*H194</f>
        <v>0</v>
      </c>
      <c r="Q194" s="143">
        <v>0</v>
      </c>
      <c r="R194" s="143">
        <f>Q194*H194</f>
        <v>0</v>
      </c>
      <c r="S194" s="143">
        <v>0</v>
      </c>
      <c r="T194" s="144">
        <f>S194*H194</f>
        <v>0</v>
      </c>
      <c r="AR194" s="145" t="s">
        <v>253</v>
      </c>
      <c r="AT194" s="145" t="s">
        <v>471</v>
      </c>
      <c r="AU194" s="145" t="s">
        <v>218</v>
      </c>
      <c r="AY194" s="15" t="s">
        <v>239</v>
      </c>
      <c r="BE194" s="110">
        <f>IF(N194="základná",J194,0)</f>
        <v>0</v>
      </c>
      <c r="BF194" s="110">
        <f>IF(N194="znížená",J194,0)</f>
        <v>0</v>
      </c>
      <c r="BG194" s="110">
        <f>IF(N194="zákl. prenesená",J194,0)</f>
        <v>0</v>
      </c>
      <c r="BH194" s="110">
        <f>IF(N194="zníž. prenesená",J194,0)</f>
        <v>0</v>
      </c>
      <c r="BI194" s="110">
        <f>IF(N194="nulová",J194,0)</f>
        <v>0</v>
      </c>
      <c r="BJ194" s="15" t="s">
        <v>218</v>
      </c>
      <c r="BK194" s="110">
        <f>ROUND(I194*H194,2)</f>
        <v>0</v>
      </c>
      <c r="BL194" s="15" t="s">
        <v>253</v>
      </c>
      <c r="BM194" s="145" t="s">
        <v>914</v>
      </c>
    </row>
    <row r="195" spans="2:65" s="12" customFormat="1">
      <c r="B195" s="159"/>
      <c r="D195" s="160" t="s">
        <v>831</v>
      </c>
      <c r="E195" s="161" t="s">
        <v>103</v>
      </c>
      <c r="F195" s="162" t="s">
        <v>915</v>
      </c>
      <c r="H195" s="163">
        <v>477</v>
      </c>
      <c r="L195" s="159"/>
      <c r="M195" s="164"/>
      <c r="T195" s="165"/>
      <c r="AT195" s="161" t="s">
        <v>831</v>
      </c>
      <c r="AU195" s="161" t="s">
        <v>218</v>
      </c>
      <c r="AV195" s="12" t="s">
        <v>218</v>
      </c>
      <c r="AW195" s="12" t="s">
        <v>126</v>
      </c>
      <c r="AX195" s="12" t="s">
        <v>103</v>
      </c>
      <c r="AY195" s="161" t="s">
        <v>239</v>
      </c>
    </row>
    <row r="196" spans="2:65" s="1" customFormat="1" ht="16.5" customHeight="1">
      <c r="B196" s="26"/>
      <c r="C196" s="146" t="s">
        <v>317</v>
      </c>
      <c r="D196" s="146" t="s">
        <v>471</v>
      </c>
      <c r="E196" s="147" t="s">
        <v>916</v>
      </c>
      <c r="F196" s="148" t="s">
        <v>917</v>
      </c>
      <c r="G196" s="149" t="s">
        <v>50</v>
      </c>
      <c r="H196" s="150">
        <v>477</v>
      </c>
      <c r="I196" s="313"/>
      <c r="J196" s="151">
        <f>ROUND(I196*H196,2)</f>
        <v>0</v>
      </c>
      <c r="K196" s="152"/>
      <c r="L196" s="26"/>
      <c r="M196" s="153" t="s">
        <v>103</v>
      </c>
      <c r="N196" s="106" t="s">
        <v>134</v>
      </c>
      <c r="P196" s="143">
        <f>O196*H196</f>
        <v>0</v>
      </c>
      <c r="Q196" s="143">
        <v>0</v>
      </c>
      <c r="R196" s="143">
        <f>Q196*H196</f>
        <v>0</v>
      </c>
      <c r="S196" s="143">
        <v>0</v>
      </c>
      <c r="T196" s="144">
        <f>S196*H196</f>
        <v>0</v>
      </c>
      <c r="AR196" s="145" t="s">
        <v>253</v>
      </c>
      <c r="AT196" s="145" t="s">
        <v>471</v>
      </c>
      <c r="AU196" s="145" t="s">
        <v>218</v>
      </c>
      <c r="AY196" s="15" t="s">
        <v>239</v>
      </c>
      <c r="BE196" s="110">
        <f>IF(N196="základná",J196,0)</f>
        <v>0</v>
      </c>
      <c r="BF196" s="110">
        <f>IF(N196="znížená",J196,0)</f>
        <v>0</v>
      </c>
      <c r="BG196" s="110">
        <f>IF(N196="zákl. prenesená",J196,0)</f>
        <v>0</v>
      </c>
      <c r="BH196" s="110">
        <f>IF(N196="zníž. prenesená",J196,0)</f>
        <v>0</v>
      </c>
      <c r="BI196" s="110">
        <f>IF(N196="nulová",J196,0)</f>
        <v>0</v>
      </c>
      <c r="BJ196" s="15" t="s">
        <v>218</v>
      </c>
      <c r="BK196" s="110">
        <f>ROUND(I196*H196,2)</f>
        <v>0</v>
      </c>
      <c r="BL196" s="15" t="s">
        <v>253</v>
      </c>
      <c r="BM196" s="145" t="s">
        <v>918</v>
      </c>
    </row>
    <row r="197" spans="2:65" s="1" customFormat="1" ht="33" customHeight="1">
      <c r="B197" s="26"/>
      <c r="C197" s="146" t="s">
        <v>321</v>
      </c>
      <c r="D197" s="146" t="s">
        <v>471</v>
      </c>
      <c r="E197" s="147" t="s">
        <v>919</v>
      </c>
      <c r="F197" s="148" t="s">
        <v>920</v>
      </c>
      <c r="G197" s="149" t="s">
        <v>50</v>
      </c>
      <c r="H197" s="150">
        <v>1522</v>
      </c>
      <c r="I197" s="313"/>
      <c r="J197" s="151">
        <f>ROUND(I197*H197,2)</f>
        <v>0</v>
      </c>
      <c r="K197" s="152"/>
      <c r="L197" s="26"/>
      <c r="M197" s="153" t="s">
        <v>103</v>
      </c>
      <c r="N197" s="106" t="s">
        <v>134</v>
      </c>
      <c r="P197" s="143">
        <f>O197*H197</f>
        <v>0</v>
      </c>
      <c r="Q197" s="143">
        <v>0</v>
      </c>
      <c r="R197" s="143">
        <f>Q197*H197</f>
        <v>0</v>
      </c>
      <c r="S197" s="143">
        <v>0</v>
      </c>
      <c r="T197" s="144">
        <f>S197*H197</f>
        <v>0</v>
      </c>
      <c r="AR197" s="145" t="s">
        <v>253</v>
      </c>
      <c r="AT197" s="145" t="s">
        <v>471</v>
      </c>
      <c r="AU197" s="145" t="s">
        <v>218</v>
      </c>
      <c r="AY197" s="15" t="s">
        <v>239</v>
      </c>
      <c r="BE197" s="110">
        <f>IF(N197="základná",J197,0)</f>
        <v>0</v>
      </c>
      <c r="BF197" s="110">
        <f>IF(N197="znížená",J197,0)</f>
        <v>0</v>
      </c>
      <c r="BG197" s="110">
        <f>IF(N197="zákl. prenesená",J197,0)</f>
        <v>0</v>
      </c>
      <c r="BH197" s="110">
        <f>IF(N197="zníž. prenesená",J197,0)</f>
        <v>0</v>
      </c>
      <c r="BI197" s="110">
        <f>IF(N197="nulová",J197,0)</f>
        <v>0</v>
      </c>
      <c r="BJ197" s="15" t="s">
        <v>218</v>
      </c>
      <c r="BK197" s="110">
        <f>ROUND(I197*H197,2)</f>
        <v>0</v>
      </c>
      <c r="BL197" s="15" t="s">
        <v>253</v>
      </c>
      <c r="BM197" s="145" t="s">
        <v>921</v>
      </c>
    </row>
    <row r="198" spans="2:65" s="12" customFormat="1">
      <c r="B198" s="159"/>
      <c r="D198" s="160" t="s">
        <v>831</v>
      </c>
      <c r="E198" s="161" t="s">
        <v>103</v>
      </c>
      <c r="F198" s="162" t="s">
        <v>922</v>
      </c>
      <c r="H198" s="163">
        <v>1503</v>
      </c>
      <c r="L198" s="159"/>
      <c r="M198" s="164"/>
      <c r="T198" s="165"/>
      <c r="AT198" s="161" t="s">
        <v>831</v>
      </c>
      <c r="AU198" s="161" t="s">
        <v>218</v>
      </c>
      <c r="AV198" s="12" t="s">
        <v>218</v>
      </c>
      <c r="AW198" s="12" t="s">
        <v>126</v>
      </c>
      <c r="AX198" s="12" t="s">
        <v>164</v>
      </c>
      <c r="AY198" s="161" t="s">
        <v>239</v>
      </c>
    </row>
    <row r="199" spans="2:65" s="12" customFormat="1">
      <c r="B199" s="159"/>
      <c r="D199" s="160" t="s">
        <v>831</v>
      </c>
      <c r="E199" s="161" t="s">
        <v>103</v>
      </c>
      <c r="F199" s="162" t="s">
        <v>923</v>
      </c>
      <c r="H199" s="163">
        <v>19</v>
      </c>
      <c r="L199" s="159"/>
      <c r="M199" s="164"/>
      <c r="T199" s="165"/>
      <c r="AT199" s="161" t="s">
        <v>831</v>
      </c>
      <c r="AU199" s="161" t="s">
        <v>218</v>
      </c>
      <c r="AV199" s="12" t="s">
        <v>218</v>
      </c>
      <c r="AW199" s="12" t="s">
        <v>126</v>
      </c>
      <c r="AX199" s="12" t="s">
        <v>164</v>
      </c>
      <c r="AY199" s="161" t="s">
        <v>239</v>
      </c>
    </row>
    <row r="200" spans="2:65" s="13" customFormat="1">
      <c r="B200" s="166"/>
      <c r="D200" s="160" t="s">
        <v>831</v>
      </c>
      <c r="E200" s="167" t="s">
        <v>103</v>
      </c>
      <c r="F200" s="168" t="s">
        <v>846</v>
      </c>
      <c r="H200" s="169">
        <v>1522</v>
      </c>
      <c r="L200" s="166"/>
      <c r="M200" s="170"/>
      <c r="T200" s="171"/>
      <c r="AT200" s="167" t="s">
        <v>831</v>
      </c>
      <c r="AU200" s="167" t="s">
        <v>218</v>
      </c>
      <c r="AV200" s="13" t="s">
        <v>253</v>
      </c>
      <c r="AW200" s="13" t="s">
        <v>126</v>
      </c>
      <c r="AX200" s="13" t="s">
        <v>103</v>
      </c>
      <c r="AY200" s="167" t="s">
        <v>239</v>
      </c>
    </row>
    <row r="201" spans="2:65" s="1" customFormat="1" ht="16.5" customHeight="1">
      <c r="B201" s="26"/>
      <c r="C201" s="146" t="s">
        <v>325</v>
      </c>
      <c r="D201" s="146" t="s">
        <v>471</v>
      </c>
      <c r="E201" s="147" t="s">
        <v>924</v>
      </c>
      <c r="F201" s="148" t="s">
        <v>925</v>
      </c>
      <c r="G201" s="149" t="s">
        <v>50</v>
      </c>
      <c r="H201" s="150">
        <v>1522</v>
      </c>
      <c r="I201" s="313"/>
      <c r="J201" s="151">
        <f>ROUND(I201*H201,2)</f>
        <v>0</v>
      </c>
      <c r="K201" s="152"/>
      <c r="L201" s="26"/>
      <c r="M201" s="153" t="s">
        <v>103</v>
      </c>
      <c r="N201" s="106" t="s">
        <v>134</v>
      </c>
      <c r="P201" s="143">
        <f>O201*H201</f>
        <v>0</v>
      </c>
      <c r="Q201" s="143">
        <v>6.4000000000000005E-4</v>
      </c>
      <c r="R201" s="143">
        <f>Q201*H201</f>
        <v>0.97408000000000006</v>
      </c>
      <c r="S201" s="143">
        <v>0</v>
      </c>
      <c r="T201" s="144">
        <f>S201*H201</f>
        <v>0</v>
      </c>
      <c r="AR201" s="145" t="s">
        <v>253</v>
      </c>
      <c r="AT201" s="145" t="s">
        <v>471</v>
      </c>
      <c r="AU201" s="145" t="s">
        <v>218</v>
      </c>
      <c r="AY201" s="15" t="s">
        <v>239</v>
      </c>
      <c r="BE201" s="110">
        <f>IF(N201="základná",J201,0)</f>
        <v>0</v>
      </c>
      <c r="BF201" s="110">
        <f>IF(N201="znížená",J201,0)</f>
        <v>0</v>
      </c>
      <c r="BG201" s="110">
        <f>IF(N201="zákl. prenesená",J201,0)</f>
        <v>0</v>
      </c>
      <c r="BH201" s="110">
        <f>IF(N201="zníž. prenesená",J201,0)</f>
        <v>0</v>
      </c>
      <c r="BI201" s="110">
        <f>IF(N201="nulová",J201,0)</f>
        <v>0</v>
      </c>
      <c r="BJ201" s="15" t="s">
        <v>218</v>
      </c>
      <c r="BK201" s="110">
        <f>ROUND(I201*H201,2)</f>
        <v>0</v>
      </c>
      <c r="BL201" s="15" t="s">
        <v>253</v>
      </c>
      <c r="BM201" s="145" t="s">
        <v>926</v>
      </c>
    </row>
    <row r="202" spans="2:65" s="1" customFormat="1" ht="16.5" customHeight="1">
      <c r="B202" s="26"/>
      <c r="C202" s="133" t="s">
        <v>109</v>
      </c>
      <c r="D202" s="133" t="s">
        <v>237</v>
      </c>
      <c r="E202" s="134" t="s">
        <v>901</v>
      </c>
      <c r="F202" s="135" t="s">
        <v>902</v>
      </c>
      <c r="G202" s="136" t="s">
        <v>414</v>
      </c>
      <c r="H202" s="137">
        <v>47.03</v>
      </c>
      <c r="I202" s="312"/>
      <c r="J202" s="138">
        <f>ROUND(I202*H202,2)</f>
        <v>0</v>
      </c>
      <c r="K202" s="139"/>
      <c r="L202" s="140"/>
      <c r="M202" s="141" t="s">
        <v>103</v>
      </c>
      <c r="N202" s="142" t="s">
        <v>134</v>
      </c>
      <c r="P202" s="143">
        <f>O202*H202</f>
        <v>0</v>
      </c>
      <c r="Q202" s="143">
        <v>1E-3</v>
      </c>
      <c r="R202" s="143">
        <f>Q202*H202</f>
        <v>4.7030000000000002E-2</v>
      </c>
      <c r="S202" s="143">
        <v>0</v>
      </c>
      <c r="T202" s="144">
        <f>S202*H202</f>
        <v>0</v>
      </c>
      <c r="AR202" s="145" t="s">
        <v>269</v>
      </c>
      <c r="AT202" s="145" t="s">
        <v>237</v>
      </c>
      <c r="AU202" s="145" t="s">
        <v>218</v>
      </c>
      <c r="AY202" s="15" t="s">
        <v>239</v>
      </c>
      <c r="BE202" s="110">
        <f>IF(N202="základná",J202,0)</f>
        <v>0</v>
      </c>
      <c r="BF202" s="110">
        <f>IF(N202="znížená",J202,0)</f>
        <v>0</v>
      </c>
      <c r="BG202" s="110">
        <f>IF(N202="zákl. prenesená",J202,0)</f>
        <v>0</v>
      </c>
      <c r="BH202" s="110">
        <f>IF(N202="zníž. prenesená",J202,0)</f>
        <v>0</v>
      </c>
      <c r="BI202" s="110">
        <f>IF(N202="nulová",J202,0)</f>
        <v>0</v>
      </c>
      <c r="BJ202" s="15" t="s">
        <v>218</v>
      </c>
      <c r="BK202" s="110">
        <f>ROUND(I202*H202,2)</f>
        <v>0</v>
      </c>
      <c r="BL202" s="15" t="s">
        <v>253</v>
      </c>
      <c r="BM202" s="145" t="s">
        <v>927</v>
      </c>
    </row>
    <row r="203" spans="2:65" s="12" customFormat="1">
      <c r="B203" s="159"/>
      <c r="D203" s="160" t="s">
        <v>831</v>
      </c>
      <c r="F203" s="162" t="s">
        <v>928</v>
      </c>
      <c r="H203" s="163">
        <v>47.03</v>
      </c>
      <c r="L203" s="159"/>
      <c r="M203" s="164"/>
      <c r="T203" s="165"/>
      <c r="AT203" s="161" t="s">
        <v>831</v>
      </c>
      <c r="AU203" s="161" t="s">
        <v>218</v>
      </c>
      <c r="AV203" s="12" t="s">
        <v>218</v>
      </c>
      <c r="AW203" s="12" t="s">
        <v>106</v>
      </c>
      <c r="AX203" s="12" t="s">
        <v>103</v>
      </c>
      <c r="AY203" s="161" t="s">
        <v>239</v>
      </c>
    </row>
    <row r="204" spans="2:65" s="11" customFormat="1" ht="23.1" customHeight="1">
      <c r="B204" s="122"/>
      <c r="D204" s="123" t="s">
        <v>163</v>
      </c>
      <c r="E204" s="131" t="s">
        <v>218</v>
      </c>
      <c r="F204" s="131" t="s">
        <v>929</v>
      </c>
      <c r="J204" s="132">
        <f>BK204</f>
        <v>0</v>
      </c>
      <c r="L204" s="122"/>
      <c r="M204" s="126"/>
      <c r="P204" s="127">
        <f>SUM(P205:P228)</f>
        <v>0</v>
      </c>
      <c r="R204" s="127">
        <f>SUM(R205:R228)</f>
        <v>3446.5546140000001</v>
      </c>
      <c r="T204" s="128">
        <f>SUM(T205:T228)</f>
        <v>0</v>
      </c>
      <c r="AR204" s="123" t="s">
        <v>103</v>
      </c>
      <c r="AT204" s="129" t="s">
        <v>163</v>
      </c>
      <c r="AU204" s="129" t="s">
        <v>103</v>
      </c>
      <c r="AY204" s="123" t="s">
        <v>239</v>
      </c>
      <c r="BK204" s="130">
        <f>SUM(BK205:BK228)</f>
        <v>0</v>
      </c>
    </row>
    <row r="205" spans="2:65" s="1" customFormat="1" ht="33" customHeight="1">
      <c r="B205" s="26"/>
      <c r="C205" s="146" t="s">
        <v>332</v>
      </c>
      <c r="D205" s="146" t="s">
        <v>471</v>
      </c>
      <c r="E205" s="147" t="s">
        <v>930</v>
      </c>
      <c r="F205" s="148" t="s">
        <v>931</v>
      </c>
      <c r="G205" s="149" t="s">
        <v>696</v>
      </c>
      <c r="H205" s="150">
        <v>178.71</v>
      </c>
      <c r="I205" s="313"/>
      <c r="J205" s="151">
        <f>ROUND(I205*H205,2)</f>
        <v>0</v>
      </c>
      <c r="K205" s="152"/>
      <c r="L205" s="26"/>
      <c r="M205" s="153" t="s">
        <v>103</v>
      </c>
      <c r="N205" s="106" t="s">
        <v>134</v>
      </c>
      <c r="P205" s="143">
        <f>O205*H205</f>
        <v>0</v>
      </c>
      <c r="Q205" s="143">
        <v>1.63</v>
      </c>
      <c r="R205" s="143">
        <f>Q205*H205</f>
        <v>291.29730000000001</v>
      </c>
      <c r="S205" s="143">
        <v>0</v>
      </c>
      <c r="T205" s="144">
        <f>S205*H205</f>
        <v>0</v>
      </c>
      <c r="AR205" s="145" t="s">
        <v>253</v>
      </c>
      <c r="AT205" s="145" t="s">
        <v>471</v>
      </c>
      <c r="AU205" s="145" t="s">
        <v>218</v>
      </c>
      <c r="AY205" s="15" t="s">
        <v>239</v>
      </c>
      <c r="BE205" s="110">
        <f>IF(N205="základná",J205,0)</f>
        <v>0</v>
      </c>
      <c r="BF205" s="110">
        <f>IF(N205="znížená",J205,0)</f>
        <v>0</v>
      </c>
      <c r="BG205" s="110">
        <f>IF(N205="zákl. prenesená",J205,0)</f>
        <v>0</v>
      </c>
      <c r="BH205" s="110">
        <f>IF(N205="zníž. prenesená",J205,0)</f>
        <v>0</v>
      </c>
      <c r="BI205" s="110">
        <f>IF(N205="nulová",J205,0)</f>
        <v>0</v>
      </c>
      <c r="BJ205" s="15" t="s">
        <v>218</v>
      </c>
      <c r="BK205" s="110">
        <f>ROUND(I205*H205,2)</f>
        <v>0</v>
      </c>
      <c r="BL205" s="15" t="s">
        <v>253</v>
      </c>
      <c r="BM205" s="145" t="s">
        <v>932</v>
      </c>
    </row>
    <row r="206" spans="2:65" s="12" customFormat="1">
      <c r="B206" s="159"/>
      <c r="D206" s="160" t="s">
        <v>831</v>
      </c>
      <c r="E206" s="161" t="s">
        <v>103</v>
      </c>
      <c r="F206" s="162" t="s">
        <v>933</v>
      </c>
      <c r="H206" s="163">
        <v>178.71</v>
      </c>
      <c r="L206" s="159"/>
      <c r="M206" s="164"/>
      <c r="T206" s="165"/>
      <c r="AT206" s="161" t="s">
        <v>831</v>
      </c>
      <c r="AU206" s="161" t="s">
        <v>218</v>
      </c>
      <c r="AV206" s="12" t="s">
        <v>218</v>
      </c>
      <c r="AW206" s="12" t="s">
        <v>126</v>
      </c>
      <c r="AX206" s="12" t="s">
        <v>103</v>
      </c>
      <c r="AY206" s="161" t="s">
        <v>239</v>
      </c>
    </row>
    <row r="207" spans="2:65" s="1" customFormat="1" ht="33" customHeight="1">
      <c r="B207" s="26"/>
      <c r="C207" s="146" t="s">
        <v>336</v>
      </c>
      <c r="D207" s="146" t="s">
        <v>471</v>
      </c>
      <c r="E207" s="147" t="s">
        <v>934</v>
      </c>
      <c r="F207" s="148" t="s">
        <v>935</v>
      </c>
      <c r="G207" s="149" t="s">
        <v>50</v>
      </c>
      <c r="H207" s="150">
        <v>505.1</v>
      </c>
      <c r="I207" s="313"/>
      <c r="J207" s="151">
        <f>ROUND(I207*H207,2)</f>
        <v>0</v>
      </c>
      <c r="K207" s="152"/>
      <c r="L207" s="26"/>
      <c r="M207" s="153" t="s">
        <v>103</v>
      </c>
      <c r="N207" s="106" t="s">
        <v>134</v>
      </c>
      <c r="P207" s="143">
        <f>O207*H207</f>
        <v>0</v>
      </c>
      <c r="Q207" s="143">
        <v>3.2000000000000003E-4</v>
      </c>
      <c r="R207" s="143">
        <f>Q207*H207</f>
        <v>0.16163200000000003</v>
      </c>
      <c r="S207" s="143">
        <v>0</v>
      </c>
      <c r="T207" s="144">
        <f>S207*H207</f>
        <v>0</v>
      </c>
      <c r="AR207" s="145" t="s">
        <v>253</v>
      </c>
      <c r="AT207" s="145" t="s">
        <v>471</v>
      </c>
      <c r="AU207" s="145" t="s">
        <v>218</v>
      </c>
      <c r="AY207" s="15" t="s">
        <v>239</v>
      </c>
      <c r="BE207" s="110">
        <f>IF(N207="základná",J207,0)</f>
        <v>0</v>
      </c>
      <c r="BF207" s="110">
        <f>IF(N207="znížená",J207,0)</f>
        <v>0</v>
      </c>
      <c r="BG207" s="110">
        <f>IF(N207="zákl. prenesená",J207,0)</f>
        <v>0</v>
      </c>
      <c r="BH207" s="110">
        <f>IF(N207="zníž. prenesená",J207,0)</f>
        <v>0</v>
      </c>
      <c r="BI207" s="110">
        <f>IF(N207="nulová",J207,0)</f>
        <v>0</v>
      </c>
      <c r="BJ207" s="15" t="s">
        <v>218</v>
      </c>
      <c r="BK207" s="110">
        <f>ROUND(I207*H207,2)</f>
        <v>0</v>
      </c>
      <c r="BL207" s="15" t="s">
        <v>253</v>
      </c>
      <c r="BM207" s="145" t="s">
        <v>936</v>
      </c>
    </row>
    <row r="208" spans="2:65" s="12" customFormat="1">
      <c r="B208" s="159"/>
      <c r="D208" s="160" t="s">
        <v>831</v>
      </c>
      <c r="E208" s="161" t="s">
        <v>103</v>
      </c>
      <c r="F208" s="162" t="s">
        <v>937</v>
      </c>
      <c r="H208" s="163">
        <v>505.1</v>
      </c>
      <c r="L208" s="159"/>
      <c r="M208" s="164"/>
      <c r="T208" s="165"/>
      <c r="AT208" s="161" t="s">
        <v>831</v>
      </c>
      <c r="AU208" s="161" t="s">
        <v>218</v>
      </c>
      <c r="AV208" s="12" t="s">
        <v>218</v>
      </c>
      <c r="AW208" s="12" t="s">
        <v>126</v>
      </c>
      <c r="AX208" s="12" t="s">
        <v>103</v>
      </c>
      <c r="AY208" s="161" t="s">
        <v>239</v>
      </c>
    </row>
    <row r="209" spans="2:65" s="1" customFormat="1" ht="16.5" customHeight="1">
      <c r="B209" s="26"/>
      <c r="C209" s="133" t="s">
        <v>340</v>
      </c>
      <c r="D209" s="133" t="s">
        <v>237</v>
      </c>
      <c r="E209" s="134" t="s">
        <v>938</v>
      </c>
      <c r="F209" s="135" t="s">
        <v>939</v>
      </c>
      <c r="G209" s="136" t="s">
        <v>50</v>
      </c>
      <c r="H209" s="137">
        <v>515.20000000000005</v>
      </c>
      <c r="I209" s="312"/>
      <c r="J209" s="138">
        <f>ROUND(I209*H209,2)</f>
        <v>0</v>
      </c>
      <c r="K209" s="139"/>
      <c r="L209" s="140"/>
      <c r="M209" s="141" t="s">
        <v>103</v>
      </c>
      <c r="N209" s="142" t="s">
        <v>134</v>
      </c>
      <c r="P209" s="143">
        <f>O209*H209</f>
        <v>0</v>
      </c>
      <c r="Q209" s="143">
        <v>2.0000000000000001E-4</v>
      </c>
      <c r="R209" s="143">
        <f>Q209*H209</f>
        <v>0.10304000000000002</v>
      </c>
      <c r="S209" s="143">
        <v>0</v>
      </c>
      <c r="T209" s="144">
        <f>S209*H209</f>
        <v>0</v>
      </c>
      <c r="AR209" s="145" t="s">
        <v>269</v>
      </c>
      <c r="AT209" s="145" t="s">
        <v>237</v>
      </c>
      <c r="AU209" s="145" t="s">
        <v>218</v>
      </c>
      <c r="AY209" s="15" t="s">
        <v>239</v>
      </c>
      <c r="BE209" s="110">
        <f>IF(N209="základná",J209,0)</f>
        <v>0</v>
      </c>
      <c r="BF209" s="110">
        <f>IF(N209="znížená",J209,0)</f>
        <v>0</v>
      </c>
      <c r="BG209" s="110">
        <f>IF(N209="zákl. prenesená",J209,0)</f>
        <v>0</v>
      </c>
      <c r="BH209" s="110">
        <f>IF(N209="zníž. prenesená",J209,0)</f>
        <v>0</v>
      </c>
      <c r="BI209" s="110">
        <f>IF(N209="nulová",J209,0)</f>
        <v>0</v>
      </c>
      <c r="BJ209" s="15" t="s">
        <v>218</v>
      </c>
      <c r="BK209" s="110">
        <f>ROUND(I209*H209,2)</f>
        <v>0</v>
      </c>
      <c r="BL209" s="15" t="s">
        <v>253</v>
      </c>
      <c r="BM209" s="145" t="s">
        <v>940</v>
      </c>
    </row>
    <row r="210" spans="2:65" s="12" customFormat="1">
      <c r="B210" s="159"/>
      <c r="D210" s="160" t="s">
        <v>831</v>
      </c>
      <c r="E210" s="161" t="s">
        <v>103</v>
      </c>
      <c r="F210" s="162" t="s">
        <v>941</v>
      </c>
      <c r="H210" s="163">
        <v>515.20000000000005</v>
      </c>
      <c r="L210" s="159"/>
      <c r="M210" s="164"/>
      <c r="T210" s="165"/>
      <c r="AT210" s="161" t="s">
        <v>831</v>
      </c>
      <c r="AU210" s="161" t="s">
        <v>218</v>
      </c>
      <c r="AV210" s="12" t="s">
        <v>218</v>
      </c>
      <c r="AW210" s="12" t="s">
        <v>126</v>
      </c>
      <c r="AX210" s="12" t="s">
        <v>103</v>
      </c>
      <c r="AY210" s="161" t="s">
        <v>239</v>
      </c>
    </row>
    <row r="211" spans="2:65" s="1" customFormat="1" ht="33" customHeight="1">
      <c r="B211" s="26"/>
      <c r="C211" s="146" t="s">
        <v>342</v>
      </c>
      <c r="D211" s="146" t="s">
        <v>471</v>
      </c>
      <c r="E211" s="147" t="s">
        <v>942</v>
      </c>
      <c r="F211" s="148" t="s">
        <v>943</v>
      </c>
      <c r="G211" s="149" t="s">
        <v>50</v>
      </c>
      <c r="H211" s="150">
        <v>4001</v>
      </c>
      <c r="I211" s="313"/>
      <c r="J211" s="151">
        <f>ROUND(I211*H211,2)</f>
        <v>0</v>
      </c>
      <c r="K211" s="152"/>
      <c r="L211" s="26"/>
      <c r="M211" s="153" t="s">
        <v>103</v>
      </c>
      <c r="N211" s="106" t="s">
        <v>134</v>
      </c>
      <c r="P211" s="143">
        <f>O211*H211</f>
        <v>0</v>
      </c>
      <c r="Q211" s="143">
        <v>0</v>
      </c>
      <c r="R211" s="143">
        <f>Q211*H211</f>
        <v>0</v>
      </c>
      <c r="S211" s="143">
        <v>0</v>
      </c>
      <c r="T211" s="144">
        <f>S211*H211</f>
        <v>0</v>
      </c>
      <c r="AR211" s="145" t="s">
        <v>253</v>
      </c>
      <c r="AT211" s="145" t="s">
        <v>471</v>
      </c>
      <c r="AU211" s="145" t="s">
        <v>218</v>
      </c>
      <c r="AY211" s="15" t="s">
        <v>239</v>
      </c>
      <c r="BE211" s="110">
        <f>IF(N211="základná",J211,0)</f>
        <v>0</v>
      </c>
      <c r="BF211" s="110">
        <f>IF(N211="znížená",J211,0)</f>
        <v>0</v>
      </c>
      <c r="BG211" s="110">
        <f>IF(N211="zákl. prenesená",J211,0)</f>
        <v>0</v>
      </c>
      <c r="BH211" s="110">
        <f>IF(N211="zníž. prenesená",J211,0)</f>
        <v>0</v>
      </c>
      <c r="BI211" s="110">
        <f>IF(N211="nulová",J211,0)</f>
        <v>0</v>
      </c>
      <c r="BJ211" s="15" t="s">
        <v>218</v>
      </c>
      <c r="BK211" s="110">
        <f>ROUND(I211*H211,2)</f>
        <v>0</v>
      </c>
      <c r="BL211" s="15" t="s">
        <v>253</v>
      </c>
      <c r="BM211" s="145" t="s">
        <v>944</v>
      </c>
    </row>
    <row r="212" spans="2:65" s="12" customFormat="1">
      <c r="B212" s="159"/>
      <c r="D212" s="160" t="s">
        <v>831</v>
      </c>
      <c r="E212" s="161" t="s">
        <v>103</v>
      </c>
      <c r="F212" s="162" t="s">
        <v>945</v>
      </c>
      <c r="H212" s="163">
        <v>1765</v>
      </c>
      <c r="L212" s="159"/>
      <c r="M212" s="164"/>
      <c r="T212" s="165"/>
      <c r="AT212" s="161" t="s">
        <v>831</v>
      </c>
      <c r="AU212" s="161" t="s">
        <v>218</v>
      </c>
      <c r="AV212" s="12" t="s">
        <v>218</v>
      </c>
      <c r="AW212" s="12" t="s">
        <v>126</v>
      </c>
      <c r="AX212" s="12" t="s">
        <v>164</v>
      </c>
      <c r="AY212" s="161" t="s">
        <v>239</v>
      </c>
    </row>
    <row r="213" spans="2:65" s="12" customFormat="1">
      <c r="B213" s="159"/>
      <c r="D213" s="160" t="s">
        <v>831</v>
      </c>
      <c r="E213" s="161" t="s">
        <v>103</v>
      </c>
      <c r="F213" s="162" t="s">
        <v>946</v>
      </c>
      <c r="H213" s="163">
        <v>2236</v>
      </c>
      <c r="L213" s="159"/>
      <c r="M213" s="164"/>
      <c r="T213" s="165"/>
      <c r="AT213" s="161" t="s">
        <v>831</v>
      </c>
      <c r="AU213" s="161" t="s">
        <v>218</v>
      </c>
      <c r="AV213" s="12" t="s">
        <v>218</v>
      </c>
      <c r="AW213" s="12" t="s">
        <v>126</v>
      </c>
      <c r="AX213" s="12" t="s">
        <v>164</v>
      </c>
      <c r="AY213" s="161" t="s">
        <v>239</v>
      </c>
    </row>
    <row r="214" spans="2:65" s="13" customFormat="1">
      <c r="B214" s="166"/>
      <c r="D214" s="160" t="s">
        <v>831</v>
      </c>
      <c r="E214" s="167" t="s">
        <v>103</v>
      </c>
      <c r="F214" s="168" t="s">
        <v>846</v>
      </c>
      <c r="H214" s="169">
        <v>4001</v>
      </c>
      <c r="L214" s="166"/>
      <c r="M214" s="170"/>
      <c r="T214" s="171"/>
      <c r="AT214" s="167" t="s">
        <v>831</v>
      </c>
      <c r="AU214" s="167" t="s">
        <v>218</v>
      </c>
      <c r="AV214" s="13" t="s">
        <v>253</v>
      </c>
      <c r="AW214" s="13" t="s">
        <v>126</v>
      </c>
      <c r="AX214" s="13" t="s">
        <v>103</v>
      </c>
      <c r="AY214" s="167" t="s">
        <v>239</v>
      </c>
    </row>
    <row r="215" spans="2:65" s="1" customFormat="1" ht="24.2" customHeight="1">
      <c r="B215" s="26"/>
      <c r="C215" s="146" t="s">
        <v>346</v>
      </c>
      <c r="D215" s="146" t="s">
        <v>471</v>
      </c>
      <c r="E215" s="147" t="s">
        <v>947</v>
      </c>
      <c r="F215" s="148" t="s">
        <v>948</v>
      </c>
      <c r="G215" s="149" t="s">
        <v>696</v>
      </c>
      <c r="H215" s="150">
        <v>285</v>
      </c>
      <c r="I215" s="313"/>
      <c r="J215" s="151">
        <f>ROUND(I215*H215,2)</f>
        <v>0</v>
      </c>
      <c r="K215" s="152"/>
      <c r="L215" s="26"/>
      <c r="M215" s="153" t="s">
        <v>103</v>
      </c>
      <c r="N215" s="106" t="s">
        <v>134</v>
      </c>
      <c r="P215" s="143">
        <f>O215*H215</f>
        <v>0</v>
      </c>
      <c r="Q215" s="143">
        <v>2.0699999999999998</v>
      </c>
      <c r="R215" s="143">
        <f>Q215*H215</f>
        <v>589.94999999999993</v>
      </c>
      <c r="S215" s="143">
        <v>0</v>
      </c>
      <c r="T215" s="144">
        <f>S215*H215</f>
        <v>0</v>
      </c>
      <c r="AR215" s="145" t="s">
        <v>253</v>
      </c>
      <c r="AT215" s="145" t="s">
        <v>471</v>
      </c>
      <c r="AU215" s="145" t="s">
        <v>218</v>
      </c>
      <c r="AY215" s="15" t="s">
        <v>239</v>
      </c>
      <c r="BE215" s="110">
        <f>IF(N215="základná",J215,0)</f>
        <v>0</v>
      </c>
      <c r="BF215" s="110">
        <f>IF(N215="znížená",J215,0)</f>
        <v>0</v>
      </c>
      <c r="BG215" s="110">
        <f>IF(N215="zákl. prenesená",J215,0)</f>
        <v>0</v>
      </c>
      <c r="BH215" s="110">
        <f>IF(N215="zníž. prenesená",J215,0)</f>
        <v>0</v>
      </c>
      <c r="BI215" s="110">
        <f>IF(N215="nulová",J215,0)</f>
        <v>0</v>
      </c>
      <c r="BJ215" s="15" t="s">
        <v>218</v>
      </c>
      <c r="BK215" s="110">
        <f>ROUND(I215*H215,2)</f>
        <v>0</v>
      </c>
      <c r="BL215" s="15" t="s">
        <v>253</v>
      </c>
      <c r="BM215" s="145" t="s">
        <v>949</v>
      </c>
    </row>
    <row r="216" spans="2:65" s="12" customFormat="1">
      <c r="B216" s="159"/>
      <c r="D216" s="160" t="s">
        <v>831</v>
      </c>
      <c r="E216" s="161" t="s">
        <v>103</v>
      </c>
      <c r="F216" s="162" t="s">
        <v>950</v>
      </c>
      <c r="H216" s="163">
        <v>285</v>
      </c>
      <c r="L216" s="159"/>
      <c r="M216" s="164"/>
      <c r="T216" s="165"/>
      <c r="AT216" s="161" t="s">
        <v>831</v>
      </c>
      <c r="AU216" s="161" t="s">
        <v>218</v>
      </c>
      <c r="AV216" s="12" t="s">
        <v>218</v>
      </c>
      <c r="AW216" s="12" t="s">
        <v>126</v>
      </c>
      <c r="AX216" s="12" t="s">
        <v>103</v>
      </c>
      <c r="AY216" s="161" t="s">
        <v>239</v>
      </c>
    </row>
    <row r="217" spans="2:65" s="1" customFormat="1" ht="24.2" customHeight="1">
      <c r="B217" s="26"/>
      <c r="C217" s="146" t="s">
        <v>351</v>
      </c>
      <c r="D217" s="146" t="s">
        <v>471</v>
      </c>
      <c r="E217" s="147" t="s">
        <v>951</v>
      </c>
      <c r="F217" s="148" t="s">
        <v>952</v>
      </c>
      <c r="G217" s="149" t="s">
        <v>696</v>
      </c>
      <c r="H217" s="150">
        <v>1236</v>
      </c>
      <c r="I217" s="313"/>
      <c r="J217" s="151">
        <f>ROUND(I217*H217,2)</f>
        <v>0</v>
      </c>
      <c r="K217" s="152"/>
      <c r="L217" s="26"/>
      <c r="M217" s="153" t="s">
        <v>103</v>
      </c>
      <c r="N217" s="106" t="s">
        <v>134</v>
      </c>
      <c r="P217" s="143">
        <f>O217*H217</f>
        <v>0</v>
      </c>
      <c r="Q217" s="143">
        <v>2.0699999999999998</v>
      </c>
      <c r="R217" s="143">
        <f>Q217*H217</f>
        <v>2558.52</v>
      </c>
      <c r="S217" s="143">
        <v>0</v>
      </c>
      <c r="T217" s="144">
        <f>S217*H217</f>
        <v>0</v>
      </c>
      <c r="AR217" s="145" t="s">
        <v>253</v>
      </c>
      <c r="AT217" s="145" t="s">
        <v>471</v>
      </c>
      <c r="AU217" s="145" t="s">
        <v>218</v>
      </c>
      <c r="AY217" s="15" t="s">
        <v>239</v>
      </c>
      <c r="BE217" s="110">
        <f>IF(N217="základná",J217,0)</f>
        <v>0</v>
      </c>
      <c r="BF217" s="110">
        <f>IF(N217="znížená",J217,0)</f>
        <v>0</v>
      </c>
      <c r="BG217" s="110">
        <f>IF(N217="zákl. prenesená",J217,0)</f>
        <v>0</v>
      </c>
      <c r="BH217" s="110">
        <f>IF(N217="zníž. prenesená",J217,0)</f>
        <v>0</v>
      </c>
      <c r="BI217" s="110">
        <f>IF(N217="nulová",J217,0)</f>
        <v>0</v>
      </c>
      <c r="BJ217" s="15" t="s">
        <v>218</v>
      </c>
      <c r="BK217" s="110">
        <f>ROUND(I217*H217,2)</f>
        <v>0</v>
      </c>
      <c r="BL217" s="15" t="s">
        <v>253</v>
      </c>
      <c r="BM217" s="145" t="s">
        <v>953</v>
      </c>
    </row>
    <row r="218" spans="2:65" s="12" customFormat="1">
      <c r="B218" s="159"/>
      <c r="D218" s="160" t="s">
        <v>831</v>
      </c>
      <c r="E218" s="161" t="s">
        <v>103</v>
      </c>
      <c r="F218" s="162" t="s">
        <v>954</v>
      </c>
      <c r="H218" s="163">
        <v>1236</v>
      </c>
      <c r="L218" s="159"/>
      <c r="M218" s="164"/>
      <c r="T218" s="165"/>
      <c r="AT218" s="161" t="s">
        <v>831</v>
      </c>
      <c r="AU218" s="161" t="s">
        <v>218</v>
      </c>
      <c r="AV218" s="12" t="s">
        <v>218</v>
      </c>
      <c r="AW218" s="12" t="s">
        <v>126</v>
      </c>
      <c r="AX218" s="12" t="s">
        <v>103</v>
      </c>
      <c r="AY218" s="161" t="s">
        <v>239</v>
      </c>
    </row>
    <row r="219" spans="2:65" s="1" customFormat="1" ht="24.2" customHeight="1">
      <c r="B219" s="26"/>
      <c r="C219" s="146" t="s">
        <v>355</v>
      </c>
      <c r="D219" s="146" t="s">
        <v>471</v>
      </c>
      <c r="E219" s="147" t="s">
        <v>955</v>
      </c>
      <c r="F219" s="148" t="s">
        <v>956</v>
      </c>
      <c r="G219" s="149" t="s">
        <v>50</v>
      </c>
      <c r="H219" s="150">
        <v>430</v>
      </c>
      <c r="I219" s="313"/>
      <c r="J219" s="151">
        <f>ROUND(I219*H219,2)</f>
        <v>0</v>
      </c>
      <c r="K219" s="152"/>
      <c r="L219" s="26"/>
      <c r="M219" s="153" t="s">
        <v>103</v>
      </c>
      <c r="N219" s="106" t="s">
        <v>134</v>
      </c>
      <c r="P219" s="143">
        <f>O219*H219</f>
        <v>0</v>
      </c>
      <c r="Q219" s="143">
        <v>3.0000000000000001E-5</v>
      </c>
      <c r="R219" s="143">
        <f>Q219*H219</f>
        <v>1.29E-2</v>
      </c>
      <c r="S219" s="143">
        <v>0</v>
      </c>
      <c r="T219" s="144">
        <f>S219*H219</f>
        <v>0</v>
      </c>
      <c r="AR219" s="145" t="s">
        <v>253</v>
      </c>
      <c r="AT219" s="145" t="s">
        <v>471</v>
      </c>
      <c r="AU219" s="145" t="s">
        <v>218</v>
      </c>
      <c r="AY219" s="15" t="s">
        <v>239</v>
      </c>
      <c r="BE219" s="110">
        <f>IF(N219="základná",J219,0)</f>
        <v>0</v>
      </c>
      <c r="BF219" s="110">
        <f>IF(N219="znížená",J219,0)</f>
        <v>0</v>
      </c>
      <c r="BG219" s="110">
        <f>IF(N219="zákl. prenesená",J219,0)</f>
        <v>0</v>
      </c>
      <c r="BH219" s="110">
        <f>IF(N219="zníž. prenesená",J219,0)</f>
        <v>0</v>
      </c>
      <c r="BI219" s="110">
        <f>IF(N219="nulová",J219,0)</f>
        <v>0</v>
      </c>
      <c r="BJ219" s="15" t="s">
        <v>218</v>
      </c>
      <c r="BK219" s="110">
        <f>ROUND(I219*H219,2)</f>
        <v>0</v>
      </c>
      <c r="BL219" s="15" t="s">
        <v>253</v>
      </c>
      <c r="BM219" s="145" t="s">
        <v>957</v>
      </c>
    </row>
    <row r="220" spans="2:65" s="12" customFormat="1">
      <c r="B220" s="159"/>
      <c r="D220" s="160" t="s">
        <v>831</v>
      </c>
      <c r="E220" s="161" t="s">
        <v>103</v>
      </c>
      <c r="F220" s="162" t="s">
        <v>958</v>
      </c>
      <c r="H220" s="163">
        <v>430</v>
      </c>
      <c r="L220" s="159"/>
      <c r="M220" s="164"/>
      <c r="T220" s="165"/>
      <c r="AT220" s="161" t="s">
        <v>831</v>
      </c>
      <c r="AU220" s="161" t="s">
        <v>218</v>
      </c>
      <c r="AV220" s="12" t="s">
        <v>218</v>
      </c>
      <c r="AW220" s="12" t="s">
        <v>126</v>
      </c>
      <c r="AX220" s="12" t="s">
        <v>103</v>
      </c>
      <c r="AY220" s="161" t="s">
        <v>239</v>
      </c>
    </row>
    <row r="221" spans="2:65" s="1" customFormat="1" ht="16.5" customHeight="1">
      <c r="B221" s="26"/>
      <c r="C221" s="133" t="s">
        <v>359</v>
      </c>
      <c r="D221" s="133" t="s">
        <v>237</v>
      </c>
      <c r="E221" s="134" t="s">
        <v>959</v>
      </c>
      <c r="F221" s="135" t="s">
        <v>960</v>
      </c>
      <c r="G221" s="136" t="s">
        <v>50</v>
      </c>
      <c r="H221" s="137">
        <v>438.6</v>
      </c>
      <c r="I221" s="312"/>
      <c r="J221" s="138">
        <f>ROUND(I221*H221,2)</f>
        <v>0</v>
      </c>
      <c r="K221" s="139"/>
      <c r="L221" s="140"/>
      <c r="M221" s="141" t="s">
        <v>103</v>
      </c>
      <c r="N221" s="142" t="s">
        <v>134</v>
      </c>
      <c r="P221" s="143">
        <f>O221*H221</f>
        <v>0</v>
      </c>
      <c r="Q221" s="143">
        <v>1.4999999999999999E-4</v>
      </c>
      <c r="R221" s="143">
        <f>Q221*H221</f>
        <v>6.5790000000000001E-2</v>
      </c>
      <c r="S221" s="143">
        <v>0</v>
      </c>
      <c r="T221" s="144">
        <f>S221*H221</f>
        <v>0</v>
      </c>
      <c r="AR221" s="145" t="s">
        <v>269</v>
      </c>
      <c r="AT221" s="145" t="s">
        <v>237</v>
      </c>
      <c r="AU221" s="145" t="s">
        <v>218</v>
      </c>
      <c r="AY221" s="15" t="s">
        <v>239</v>
      </c>
      <c r="BE221" s="110">
        <f>IF(N221="základná",J221,0)</f>
        <v>0</v>
      </c>
      <c r="BF221" s="110">
        <f>IF(N221="znížená",J221,0)</f>
        <v>0</v>
      </c>
      <c r="BG221" s="110">
        <f>IF(N221="zákl. prenesená",J221,0)</f>
        <v>0</v>
      </c>
      <c r="BH221" s="110">
        <f>IF(N221="zníž. prenesená",J221,0)</f>
        <v>0</v>
      </c>
      <c r="BI221" s="110">
        <f>IF(N221="nulová",J221,0)</f>
        <v>0</v>
      </c>
      <c r="BJ221" s="15" t="s">
        <v>218</v>
      </c>
      <c r="BK221" s="110">
        <f>ROUND(I221*H221,2)</f>
        <v>0</v>
      </c>
      <c r="BL221" s="15" t="s">
        <v>253</v>
      </c>
      <c r="BM221" s="145" t="s">
        <v>961</v>
      </c>
    </row>
    <row r="222" spans="2:65" s="12" customFormat="1">
      <c r="B222" s="159"/>
      <c r="D222" s="160" t="s">
        <v>831</v>
      </c>
      <c r="F222" s="162" t="s">
        <v>962</v>
      </c>
      <c r="H222" s="163">
        <v>438.6</v>
      </c>
      <c r="L222" s="159"/>
      <c r="M222" s="164"/>
      <c r="T222" s="165"/>
      <c r="AT222" s="161" t="s">
        <v>831</v>
      </c>
      <c r="AU222" s="161" t="s">
        <v>218</v>
      </c>
      <c r="AV222" s="12" t="s">
        <v>218</v>
      </c>
      <c r="AW222" s="12" t="s">
        <v>106</v>
      </c>
      <c r="AX222" s="12" t="s">
        <v>103</v>
      </c>
      <c r="AY222" s="161" t="s">
        <v>239</v>
      </c>
    </row>
    <row r="223" spans="2:65" s="1" customFormat="1" ht="33" customHeight="1">
      <c r="B223" s="26"/>
      <c r="C223" s="146" t="s">
        <v>363</v>
      </c>
      <c r="D223" s="146" t="s">
        <v>471</v>
      </c>
      <c r="E223" s="147" t="s">
        <v>963</v>
      </c>
      <c r="F223" s="148" t="s">
        <v>964</v>
      </c>
      <c r="G223" s="149" t="s">
        <v>50</v>
      </c>
      <c r="H223" s="150">
        <v>1788</v>
      </c>
      <c r="I223" s="313"/>
      <c r="J223" s="151">
        <f>ROUND(I223*H223,2)</f>
        <v>0</v>
      </c>
      <c r="K223" s="152"/>
      <c r="L223" s="26"/>
      <c r="M223" s="153" t="s">
        <v>103</v>
      </c>
      <c r="N223" s="106" t="s">
        <v>134</v>
      </c>
      <c r="P223" s="143">
        <f>O223*H223</f>
        <v>0</v>
      </c>
      <c r="Q223" s="143">
        <v>3.0000000000000001E-5</v>
      </c>
      <c r="R223" s="143">
        <f>Q223*H223</f>
        <v>5.364E-2</v>
      </c>
      <c r="S223" s="143">
        <v>0</v>
      </c>
      <c r="T223" s="144">
        <f>S223*H223</f>
        <v>0</v>
      </c>
      <c r="AR223" s="145" t="s">
        <v>253</v>
      </c>
      <c r="AT223" s="145" t="s">
        <v>471</v>
      </c>
      <c r="AU223" s="145" t="s">
        <v>218</v>
      </c>
      <c r="AY223" s="15" t="s">
        <v>239</v>
      </c>
      <c r="BE223" s="110">
        <f>IF(N223="základná",J223,0)</f>
        <v>0</v>
      </c>
      <c r="BF223" s="110">
        <f>IF(N223="znížená",J223,0)</f>
        <v>0</v>
      </c>
      <c r="BG223" s="110">
        <f>IF(N223="zákl. prenesená",J223,0)</f>
        <v>0</v>
      </c>
      <c r="BH223" s="110">
        <f>IF(N223="zníž. prenesená",J223,0)</f>
        <v>0</v>
      </c>
      <c r="BI223" s="110">
        <f>IF(N223="nulová",J223,0)</f>
        <v>0</v>
      </c>
      <c r="BJ223" s="15" t="s">
        <v>218</v>
      </c>
      <c r="BK223" s="110">
        <f>ROUND(I223*H223,2)</f>
        <v>0</v>
      </c>
      <c r="BL223" s="15" t="s">
        <v>253</v>
      </c>
      <c r="BM223" s="145" t="s">
        <v>965</v>
      </c>
    </row>
    <row r="224" spans="2:65" s="12" customFormat="1">
      <c r="B224" s="159"/>
      <c r="D224" s="160" t="s">
        <v>831</v>
      </c>
      <c r="E224" s="161" t="s">
        <v>103</v>
      </c>
      <c r="F224" s="162" t="s">
        <v>966</v>
      </c>
      <c r="H224" s="163">
        <v>1788</v>
      </c>
      <c r="L224" s="159"/>
      <c r="M224" s="164"/>
      <c r="T224" s="165"/>
      <c r="AT224" s="161" t="s">
        <v>831</v>
      </c>
      <c r="AU224" s="161" t="s">
        <v>218</v>
      </c>
      <c r="AV224" s="12" t="s">
        <v>218</v>
      </c>
      <c r="AW224" s="12" t="s">
        <v>126</v>
      </c>
      <c r="AX224" s="12" t="s">
        <v>103</v>
      </c>
      <c r="AY224" s="161" t="s">
        <v>239</v>
      </c>
    </row>
    <row r="225" spans="2:65" s="1" customFormat="1" ht="16.5" customHeight="1">
      <c r="B225" s="26"/>
      <c r="C225" s="133" t="s">
        <v>367</v>
      </c>
      <c r="D225" s="133" t="s">
        <v>237</v>
      </c>
      <c r="E225" s="134" t="s">
        <v>967</v>
      </c>
      <c r="F225" s="135" t="s">
        <v>968</v>
      </c>
      <c r="G225" s="136" t="s">
        <v>50</v>
      </c>
      <c r="H225" s="137">
        <v>1823.76</v>
      </c>
      <c r="I225" s="312"/>
      <c r="J225" s="138">
        <f>ROUND(I225*H225,2)</f>
        <v>0</v>
      </c>
      <c r="K225" s="139"/>
      <c r="L225" s="140"/>
      <c r="M225" s="141" t="s">
        <v>103</v>
      </c>
      <c r="N225" s="142" t="s">
        <v>134</v>
      </c>
      <c r="P225" s="143">
        <f>O225*H225</f>
        <v>0</v>
      </c>
      <c r="Q225" s="143">
        <v>1.1999999999999999E-3</v>
      </c>
      <c r="R225" s="143">
        <f>Q225*H225</f>
        <v>2.1885119999999998</v>
      </c>
      <c r="S225" s="143">
        <v>0</v>
      </c>
      <c r="T225" s="144">
        <f>S225*H225</f>
        <v>0</v>
      </c>
      <c r="AR225" s="145" t="s">
        <v>269</v>
      </c>
      <c r="AT225" s="145" t="s">
        <v>237</v>
      </c>
      <c r="AU225" s="145" t="s">
        <v>218</v>
      </c>
      <c r="AY225" s="15" t="s">
        <v>239</v>
      </c>
      <c r="BE225" s="110">
        <f>IF(N225="základná",J225,0)</f>
        <v>0</v>
      </c>
      <c r="BF225" s="110">
        <f>IF(N225="znížená",J225,0)</f>
        <v>0</v>
      </c>
      <c r="BG225" s="110">
        <f>IF(N225="zákl. prenesená",J225,0)</f>
        <v>0</v>
      </c>
      <c r="BH225" s="110">
        <f>IF(N225="zníž. prenesená",J225,0)</f>
        <v>0</v>
      </c>
      <c r="BI225" s="110">
        <f>IF(N225="nulová",J225,0)</f>
        <v>0</v>
      </c>
      <c r="BJ225" s="15" t="s">
        <v>218</v>
      </c>
      <c r="BK225" s="110">
        <f>ROUND(I225*H225,2)</f>
        <v>0</v>
      </c>
      <c r="BL225" s="15" t="s">
        <v>253</v>
      </c>
      <c r="BM225" s="145" t="s">
        <v>969</v>
      </c>
    </row>
    <row r="226" spans="2:65" s="12" customFormat="1">
      <c r="B226" s="159"/>
      <c r="D226" s="160" t="s">
        <v>831</v>
      </c>
      <c r="F226" s="162" t="s">
        <v>970</v>
      </c>
      <c r="H226" s="163">
        <v>1823.76</v>
      </c>
      <c r="L226" s="159"/>
      <c r="M226" s="164"/>
      <c r="T226" s="165"/>
      <c r="AT226" s="161" t="s">
        <v>831</v>
      </c>
      <c r="AU226" s="161" t="s">
        <v>218</v>
      </c>
      <c r="AV226" s="12" t="s">
        <v>218</v>
      </c>
      <c r="AW226" s="12" t="s">
        <v>106</v>
      </c>
      <c r="AX226" s="12" t="s">
        <v>103</v>
      </c>
      <c r="AY226" s="161" t="s">
        <v>239</v>
      </c>
    </row>
    <row r="227" spans="2:65" s="1" customFormat="1" ht="33" customHeight="1">
      <c r="B227" s="26"/>
      <c r="C227" s="146" t="s">
        <v>371</v>
      </c>
      <c r="D227" s="146" t="s">
        <v>471</v>
      </c>
      <c r="E227" s="147" t="s">
        <v>971</v>
      </c>
      <c r="F227" s="148" t="s">
        <v>972</v>
      </c>
      <c r="G227" s="149" t="s">
        <v>50</v>
      </c>
      <c r="H227" s="150">
        <v>1788</v>
      </c>
      <c r="I227" s="313"/>
      <c r="J227" s="151">
        <f>ROUND(I227*H227,2)</f>
        <v>0</v>
      </c>
      <c r="K227" s="152"/>
      <c r="L227" s="26"/>
      <c r="M227" s="153" t="s">
        <v>103</v>
      </c>
      <c r="N227" s="106" t="s">
        <v>134</v>
      </c>
      <c r="P227" s="143">
        <f>O227*H227</f>
        <v>0</v>
      </c>
      <c r="Q227" s="143">
        <v>2.3500000000000001E-3</v>
      </c>
      <c r="R227" s="143">
        <f>Q227*H227</f>
        <v>4.2018000000000004</v>
      </c>
      <c r="S227" s="143">
        <v>0</v>
      </c>
      <c r="T227" s="144">
        <f>S227*H227</f>
        <v>0</v>
      </c>
      <c r="AR227" s="145" t="s">
        <v>253</v>
      </c>
      <c r="AT227" s="145" t="s">
        <v>471</v>
      </c>
      <c r="AU227" s="145" t="s">
        <v>218</v>
      </c>
      <c r="AY227" s="15" t="s">
        <v>239</v>
      </c>
      <c r="BE227" s="110">
        <f>IF(N227="základná",J227,0)</f>
        <v>0</v>
      </c>
      <c r="BF227" s="110">
        <f>IF(N227="znížená",J227,0)</f>
        <v>0</v>
      </c>
      <c r="BG227" s="110">
        <f>IF(N227="zákl. prenesená",J227,0)</f>
        <v>0</v>
      </c>
      <c r="BH227" s="110">
        <f>IF(N227="zníž. prenesená",J227,0)</f>
        <v>0</v>
      </c>
      <c r="BI227" s="110">
        <f>IF(N227="nulová",J227,0)</f>
        <v>0</v>
      </c>
      <c r="BJ227" s="15" t="s">
        <v>218</v>
      </c>
      <c r="BK227" s="110">
        <f>ROUND(I227*H227,2)</f>
        <v>0</v>
      </c>
      <c r="BL227" s="15" t="s">
        <v>253</v>
      </c>
      <c r="BM227" s="145" t="s">
        <v>973</v>
      </c>
    </row>
    <row r="228" spans="2:65" s="12" customFormat="1" ht="20.45" customHeight="1">
      <c r="B228" s="159"/>
      <c r="D228" s="160" t="s">
        <v>831</v>
      </c>
      <c r="E228" s="161" t="s">
        <v>103</v>
      </c>
      <c r="F228" s="162" t="s">
        <v>974</v>
      </c>
      <c r="H228" s="163">
        <v>1788</v>
      </c>
      <c r="L228" s="159"/>
      <c r="M228" s="164"/>
      <c r="T228" s="165"/>
      <c r="AT228" s="161" t="s">
        <v>831</v>
      </c>
      <c r="AU228" s="161" t="s">
        <v>218</v>
      </c>
      <c r="AV228" s="12" t="s">
        <v>218</v>
      </c>
      <c r="AW228" s="12" t="s">
        <v>126</v>
      </c>
      <c r="AX228" s="12" t="s">
        <v>103</v>
      </c>
      <c r="AY228" s="161" t="s">
        <v>239</v>
      </c>
    </row>
    <row r="229" spans="2:65" s="11" customFormat="1" ht="23.1" customHeight="1">
      <c r="B229" s="122"/>
      <c r="D229" s="123" t="s">
        <v>163</v>
      </c>
      <c r="E229" s="131" t="s">
        <v>253</v>
      </c>
      <c r="F229" s="131" t="s">
        <v>975</v>
      </c>
      <c r="J229" s="132">
        <f>BK229</f>
        <v>0</v>
      </c>
      <c r="L229" s="122"/>
      <c r="M229" s="126"/>
      <c r="P229" s="127">
        <f>SUM(P230:P243)</f>
        <v>0</v>
      </c>
      <c r="R229" s="127">
        <f>SUM(R230:R243)</f>
        <v>63.873825999999994</v>
      </c>
      <c r="T229" s="128">
        <f>SUM(T230:T243)</f>
        <v>0</v>
      </c>
      <c r="AR229" s="123" t="s">
        <v>103</v>
      </c>
      <c r="AT229" s="129" t="s">
        <v>163</v>
      </c>
      <c r="AU229" s="129" t="s">
        <v>103</v>
      </c>
      <c r="AY229" s="123" t="s">
        <v>239</v>
      </c>
      <c r="BK229" s="130">
        <f>SUM(BK230:BK243)</f>
        <v>0</v>
      </c>
    </row>
    <row r="230" spans="2:65" s="1" customFormat="1" ht="24.2" customHeight="1">
      <c r="B230" s="26"/>
      <c r="C230" s="146" t="s">
        <v>375</v>
      </c>
      <c r="D230" s="146" t="s">
        <v>471</v>
      </c>
      <c r="E230" s="147" t="s">
        <v>976</v>
      </c>
      <c r="F230" s="148" t="s">
        <v>977</v>
      </c>
      <c r="G230" s="149" t="s">
        <v>50</v>
      </c>
      <c r="H230" s="150">
        <v>30.5</v>
      </c>
      <c r="I230" s="313"/>
      <c r="J230" s="151">
        <f>ROUND(I230*H230,2)</f>
        <v>0</v>
      </c>
      <c r="K230" s="152"/>
      <c r="L230" s="26"/>
      <c r="M230" s="153" t="s">
        <v>103</v>
      </c>
      <c r="N230" s="106" t="s">
        <v>134</v>
      </c>
      <c r="P230" s="143">
        <f>O230*H230</f>
        <v>0</v>
      </c>
      <c r="Q230" s="143">
        <v>0.22033</v>
      </c>
      <c r="R230" s="143">
        <f>Q230*H230</f>
        <v>6.720065</v>
      </c>
      <c r="S230" s="143">
        <v>0</v>
      </c>
      <c r="T230" s="144">
        <f>S230*H230</f>
        <v>0</v>
      </c>
      <c r="AR230" s="145" t="s">
        <v>253</v>
      </c>
      <c r="AT230" s="145" t="s">
        <v>471</v>
      </c>
      <c r="AU230" s="145" t="s">
        <v>218</v>
      </c>
      <c r="AY230" s="15" t="s">
        <v>239</v>
      </c>
      <c r="BE230" s="110">
        <f>IF(N230="základná",J230,0)</f>
        <v>0</v>
      </c>
      <c r="BF230" s="110">
        <f>IF(N230="znížená",J230,0)</f>
        <v>0</v>
      </c>
      <c r="BG230" s="110">
        <f>IF(N230="zákl. prenesená",J230,0)</f>
        <v>0</v>
      </c>
      <c r="BH230" s="110">
        <f>IF(N230="zníž. prenesená",J230,0)</f>
        <v>0</v>
      </c>
      <c r="BI230" s="110">
        <f>IF(N230="nulová",J230,0)</f>
        <v>0</v>
      </c>
      <c r="BJ230" s="15" t="s">
        <v>218</v>
      </c>
      <c r="BK230" s="110">
        <f>ROUND(I230*H230,2)</f>
        <v>0</v>
      </c>
      <c r="BL230" s="15" t="s">
        <v>253</v>
      </c>
      <c r="BM230" s="145" t="s">
        <v>978</v>
      </c>
    </row>
    <row r="231" spans="2:65" s="12" customFormat="1" ht="20.45" customHeight="1">
      <c r="B231" s="159"/>
      <c r="D231" s="160" t="s">
        <v>831</v>
      </c>
      <c r="E231" s="161" t="s">
        <v>103</v>
      </c>
      <c r="F231" s="162" t="s">
        <v>979</v>
      </c>
      <c r="H231" s="163">
        <v>30.5</v>
      </c>
      <c r="L231" s="159"/>
      <c r="M231" s="164"/>
      <c r="T231" s="165"/>
      <c r="AT231" s="161" t="s">
        <v>831</v>
      </c>
      <c r="AU231" s="161" t="s">
        <v>218</v>
      </c>
      <c r="AV231" s="12" t="s">
        <v>218</v>
      </c>
      <c r="AW231" s="12" t="s">
        <v>126</v>
      </c>
      <c r="AX231" s="12" t="s">
        <v>103</v>
      </c>
      <c r="AY231" s="161" t="s">
        <v>239</v>
      </c>
    </row>
    <row r="232" spans="2:65" s="1" customFormat="1" ht="24.2" customHeight="1">
      <c r="B232" s="26"/>
      <c r="C232" s="146" t="s">
        <v>379</v>
      </c>
      <c r="D232" s="146" t="s">
        <v>471</v>
      </c>
      <c r="E232" s="147" t="s">
        <v>980</v>
      </c>
      <c r="F232" s="148" t="s">
        <v>981</v>
      </c>
      <c r="G232" s="149" t="s">
        <v>696</v>
      </c>
      <c r="H232" s="150">
        <v>12.66</v>
      </c>
      <c r="I232" s="313"/>
      <c r="J232" s="151">
        <f>ROUND(I232*H232,2)</f>
        <v>0</v>
      </c>
      <c r="K232" s="152"/>
      <c r="L232" s="26"/>
      <c r="M232" s="153" t="s">
        <v>103</v>
      </c>
      <c r="N232" s="106" t="s">
        <v>134</v>
      </c>
      <c r="P232" s="143">
        <f>O232*H232</f>
        <v>0</v>
      </c>
      <c r="Q232" s="143">
        <v>2.40645</v>
      </c>
      <c r="R232" s="143">
        <f>Q232*H232</f>
        <v>30.465657</v>
      </c>
      <c r="S232" s="143">
        <v>0</v>
      </c>
      <c r="T232" s="144">
        <f>S232*H232</f>
        <v>0</v>
      </c>
      <c r="AR232" s="145" t="s">
        <v>253</v>
      </c>
      <c r="AT232" s="145" t="s">
        <v>471</v>
      </c>
      <c r="AU232" s="145" t="s">
        <v>218</v>
      </c>
      <c r="AY232" s="15" t="s">
        <v>239</v>
      </c>
      <c r="BE232" s="110">
        <f>IF(N232="základná",J232,0)</f>
        <v>0</v>
      </c>
      <c r="BF232" s="110">
        <f>IF(N232="znížená",J232,0)</f>
        <v>0</v>
      </c>
      <c r="BG232" s="110">
        <f>IF(N232="zákl. prenesená",J232,0)</f>
        <v>0</v>
      </c>
      <c r="BH232" s="110">
        <f>IF(N232="zníž. prenesená",J232,0)</f>
        <v>0</v>
      </c>
      <c r="BI232" s="110">
        <f>IF(N232="nulová",J232,0)</f>
        <v>0</v>
      </c>
      <c r="BJ232" s="15" t="s">
        <v>218</v>
      </c>
      <c r="BK232" s="110">
        <f>ROUND(I232*H232,2)</f>
        <v>0</v>
      </c>
      <c r="BL232" s="15" t="s">
        <v>253</v>
      </c>
      <c r="BM232" s="145" t="s">
        <v>982</v>
      </c>
    </row>
    <row r="233" spans="2:65" s="12" customFormat="1">
      <c r="B233" s="159"/>
      <c r="D233" s="160" t="s">
        <v>831</v>
      </c>
      <c r="E233" s="161" t="s">
        <v>103</v>
      </c>
      <c r="F233" s="162" t="s">
        <v>983</v>
      </c>
      <c r="H233" s="163">
        <v>5.46</v>
      </c>
      <c r="L233" s="159"/>
      <c r="M233" s="164"/>
      <c r="T233" s="165"/>
      <c r="AT233" s="161" t="s">
        <v>831</v>
      </c>
      <c r="AU233" s="161" t="s">
        <v>218</v>
      </c>
      <c r="AV233" s="12" t="s">
        <v>218</v>
      </c>
      <c r="AW233" s="12" t="s">
        <v>126</v>
      </c>
      <c r="AX233" s="12" t="s">
        <v>164</v>
      </c>
      <c r="AY233" s="161" t="s">
        <v>239</v>
      </c>
    </row>
    <row r="234" spans="2:65" s="12" customFormat="1">
      <c r="B234" s="159"/>
      <c r="D234" s="160" t="s">
        <v>831</v>
      </c>
      <c r="E234" s="161" t="s">
        <v>103</v>
      </c>
      <c r="F234" s="162" t="s">
        <v>984</v>
      </c>
      <c r="H234" s="163">
        <v>7.2</v>
      </c>
      <c r="L234" s="159"/>
      <c r="M234" s="164"/>
      <c r="T234" s="165"/>
      <c r="AT234" s="161" t="s">
        <v>831</v>
      </c>
      <c r="AU234" s="161" t="s">
        <v>218</v>
      </c>
      <c r="AV234" s="12" t="s">
        <v>218</v>
      </c>
      <c r="AW234" s="12" t="s">
        <v>126</v>
      </c>
      <c r="AX234" s="12" t="s">
        <v>164</v>
      </c>
      <c r="AY234" s="161" t="s">
        <v>239</v>
      </c>
    </row>
    <row r="235" spans="2:65" s="13" customFormat="1">
      <c r="B235" s="166"/>
      <c r="D235" s="160" t="s">
        <v>831</v>
      </c>
      <c r="E235" s="167" t="s">
        <v>103</v>
      </c>
      <c r="F235" s="168" t="s">
        <v>846</v>
      </c>
      <c r="H235" s="169">
        <v>12.66</v>
      </c>
      <c r="L235" s="166"/>
      <c r="M235" s="170"/>
      <c r="T235" s="171"/>
      <c r="AT235" s="167" t="s">
        <v>831</v>
      </c>
      <c r="AU235" s="167" t="s">
        <v>218</v>
      </c>
      <c r="AV235" s="13" t="s">
        <v>253</v>
      </c>
      <c r="AW235" s="13" t="s">
        <v>126</v>
      </c>
      <c r="AX235" s="13" t="s">
        <v>103</v>
      </c>
      <c r="AY235" s="167" t="s">
        <v>239</v>
      </c>
    </row>
    <row r="236" spans="2:65" s="1" customFormat="1" ht="33" customHeight="1">
      <c r="B236" s="26"/>
      <c r="C236" s="146" t="s">
        <v>383</v>
      </c>
      <c r="D236" s="146" t="s">
        <v>471</v>
      </c>
      <c r="E236" s="147" t="s">
        <v>985</v>
      </c>
      <c r="F236" s="148" t="s">
        <v>986</v>
      </c>
      <c r="G236" s="149" t="s">
        <v>696</v>
      </c>
      <c r="H236" s="150">
        <v>1.7</v>
      </c>
      <c r="I236" s="313"/>
      <c r="J236" s="151">
        <f>ROUND(I236*H236,2)</f>
        <v>0</v>
      </c>
      <c r="K236" s="152"/>
      <c r="L236" s="26"/>
      <c r="M236" s="153" t="s">
        <v>103</v>
      </c>
      <c r="N236" s="106" t="s">
        <v>134</v>
      </c>
      <c r="P236" s="143">
        <f>O236*H236</f>
        <v>0</v>
      </c>
      <c r="Q236" s="143">
        <v>2.2620200000000001</v>
      </c>
      <c r="R236" s="143">
        <f>Q236*H236</f>
        <v>3.845434</v>
      </c>
      <c r="S236" s="143">
        <v>0</v>
      </c>
      <c r="T236" s="144">
        <f>S236*H236</f>
        <v>0</v>
      </c>
      <c r="AR236" s="145" t="s">
        <v>253</v>
      </c>
      <c r="AT236" s="145" t="s">
        <v>471</v>
      </c>
      <c r="AU236" s="145" t="s">
        <v>218</v>
      </c>
      <c r="AY236" s="15" t="s">
        <v>239</v>
      </c>
      <c r="BE236" s="110">
        <f>IF(N236="základná",J236,0)</f>
        <v>0</v>
      </c>
      <c r="BF236" s="110">
        <f>IF(N236="znížená",J236,0)</f>
        <v>0</v>
      </c>
      <c r="BG236" s="110">
        <f>IF(N236="zákl. prenesená",J236,0)</f>
        <v>0</v>
      </c>
      <c r="BH236" s="110">
        <f>IF(N236="zníž. prenesená",J236,0)</f>
        <v>0</v>
      </c>
      <c r="BI236" s="110">
        <f>IF(N236="nulová",J236,0)</f>
        <v>0</v>
      </c>
      <c r="BJ236" s="15" t="s">
        <v>218</v>
      </c>
      <c r="BK236" s="110">
        <f>ROUND(I236*H236,2)</f>
        <v>0</v>
      </c>
      <c r="BL236" s="15" t="s">
        <v>253</v>
      </c>
      <c r="BM236" s="145" t="s">
        <v>987</v>
      </c>
    </row>
    <row r="237" spans="2:65" s="12" customFormat="1" ht="20.45" customHeight="1">
      <c r="B237" s="159"/>
      <c r="D237" s="160" t="s">
        <v>831</v>
      </c>
      <c r="E237" s="161" t="s">
        <v>103</v>
      </c>
      <c r="F237" s="162" t="s">
        <v>988</v>
      </c>
      <c r="H237" s="163">
        <v>0.6</v>
      </c>
      <c r="L237" s="159"/>
      <c r="M237" s="164"/>
      <c r="T237" s="165"/>
      <c r="AT237" s="161" t="s">
        <v>831</v>
      </c>
      <c r="AU237" s="161" t="s">
        <v>218</v>
      </c>
      <c r="AV237" s="12" t="s">
        <v>218</v>
      </c>
      <c r="AW237" s="12" t="s">
        <v>126</v>
      </c>
      <c r="AX237" s="12" t="s">
        <v>164</v>
      </c>
      <c r="AY237" s="161" t="s">
        <v>239</v>
      </c>
    </row>
    <row r="238" spans="2:65" s="12" customFormat="1" ht="20.45" customHeight="1">
      <c r="B238" s="159"/>
      <c r="D238" s="160" t="s">
        <v>831</v>
      </c>
      <c r="E238" s="161" t="s">
        <v>103</v>
      </c>
      <c r="F238" s="162" t="s">
        <v>989</v>
      </c>
      <c r="H238" s="163">
        <v>1.1000000000000001</v>
      </c>
      <c r="L238" s="159"/>
      <c r="M238" s="164"/>
      <c r="T238" s="165"/>
      <c r="AT238" s="161" t="s">
        <v>831</v>
      </c>
      <c r="AU238" s="161" t="s">
        <v>218</v>
      </c>
      <c r="AV238" s="12" t="s">
        <v>218</v>
      </c>
      <c r="AW238" s="12" t="s">
        <v>126</v>
      </c>
      <c r="AX238" s="12" t="s">
        <v>164</v>
      </c>
      <c r="AY238" s="161" t="s">
        <v>239</v>
      </c>
    </row>
    <row r="239" spans="2:65" s="13" customFormat="1">
      <c r="B239" s="166"/>
      <c r="D239" s="160" t="s">
        <v>831</v>
      </c>
      <c r="E239" s="167" t="s">
        <v>103</v>
      </c>
      <c r="F239" s="168" t="s">
        <v>846</v>
      </c>
      <c r="H239" s="169">
        <v>1.7</v>
      </c>
      <c r="L239" s="166"/>
      <c r="M239" s="170"/>
      <c r="T239" s="171"/>
      <c r="AT239" s="167" t="s">
        <v>831</v>
      </c>
      <c r="AU239" s="167" t="s">
        <v>218</v>
      </c>
      <c r="AV239" s="13" t="s">
        <v>253</v>
      </c>
      <c r="AW239" s="13" t="s">
        <v>126</v>
      </c>
      <c r="AX239" s="13" t="s">
        <v>103</v>
      </c>
      <c r="AY239" s="167" t="s">
        <v>239</v>
      </c>
    </row>
    <row r="240" spans="2:65" s="1" customFormat="1" ht="38.1" customHeight="1">
      <c r="B240" s="26"/>
      <c r="C240" s="146" t="s">
        <v>387</v>
      </c>
      <c r="D240" s="146" t="s">
        <v>471</v>
      </c>
      <c r="E240" s="147" t="s">
        <v>990</v>
      </c>
      <c r="F240" s="148" t="s">
        <v>991</v>
      </c>
      <c r="G240" s="149" t="s">
        <v>50</v>
      </c>
      <c r="H240" s="150">
        <v>30.5</v>
      </c>
      <c r="I240" s="313"/>
      <c r="J240" s="151">
        <f>ROUND(I240*H240,2)</f>
        <v>0</v>
      </c>
      <c r="K240" s="152"/>
      <c r="L240" s="26"/>
      <c r="M240" s="153" t="s">
        <v>103</v>
      </c>
      <c r="N240" s="106" t="s">
        <v>134</v>
      </c>
      <c r="P240" s="143">
        <f>O240*H240</f>
        <v>0</v>
      </c>
      <c r="Q240" s="143">
        <v>0.74894000000000005</v>
      </c>
      <c r="R240" s="143">
        <f>Q240*H240</f>
        <v>22.842670000000002</v>
      </c>
      <c r="S240" s="143">
        <v>0</v>
      </c>
      <c r="T240" s="144">
        <f>S240*H240</f>
        <v>0</v>
      </c>
      <c r="AR240" s="145" t="s">
        <v>253</v>
      </c>
      <c r="AT240" s="145" t="s">
        <v>471</v>
      </c>
      <c r="AU240" s="145" t="s">
        <v>218</v>
      </c>
      <c r="AY240" s="15" t="s">
        <v>239</v>
      </c>
      <c r="BE240" s="110">
        <f>IF(N240="základná",J240,0)</f>
        <v>0</v>
      </c>
      <c r="BF240" s="110">
        <f>IF(N240="znížená",J240,0)</f>
        <v>0</v>
      </c>
      <c r="BG240" s="110">
        <f>IF(N240="zákl. prenesená",J240,0)</f>
        <v>0</v>
      </c>
      <c r="BH240" s="110">
        <f>IF(N240="zníž. prenesená",J240,0)</f>
        <v>0</v>
      </c>
      <c r="BI240" s="110">
        <f>IF(N240="nulová",J240,0)</f>
        <v>0</v>
      </c>
      <c r="BJ240" s="15" t="s">
        <v>218</v>
      </c>
      <c r="BK240" s="110">
        <f>ROUND(I240*H240,2)</f>
        <v>0</v>
      </c>
      <c r="BL240" s="15" t="s">
        <v>253</v>
      </c>
      <c r="BM240" s="145" t="s">
        <v>992</v>
      </c>
    </row>
    <row r="241" spans="2:65" s="12" customFormat="1">
      <c r="B241" s="159"/>
      <c r="D241" s="160" t="s">
        <v>831</v>
      </c>
      <c r="E241" s="161" t="s">
        <v>103</v>
      </c>
      <c r="F241" s="162" t="s">
        <v>993</v>
      </c>
      <c r="H241" s="163">
        <v>16</v>
      </c>
      <c r="L241" s="159"/>
      <c r="M241" s="164"/>
      <c r="T241" s="165"/>
      <c r="AT241" s="161" t="s">
        <v>831</v>
      </c>
      <c r="AU241" s="161" t="s">
        <v>218</v>
      </c>
      <c r="AV241" s="12" t="s">
        <v>218</v>
      </c>
      <c r="AW241" s="12" t="s">
        <v>126</v>
      </c>
      <c r="AX241" s="12" t="s">
        <v>164</v>
      </c>
      <c r="AY241" s="161" t="s">
        <v>239</v>
      </c>
    </row>
    <row r="242" spans="2:65" s="12" customFormat="1">
      <c r="B242" s="159"/>
      <c r="D242" s="160" t="s">
        <v>831</v>
      </c>
      <c r="E242" s="161" t="s">
        <v>103</v>
      </c>
      <c r="F242" s="162" t="s">
        <v>994</v>
      </c>
      <c r="H242" s="163">
        <v>14.5</v>
      </c>
      <c r="L242" s="159"/>
      <c r="M242" s="164"/>
      <c r="T242" s="165"/>
      <c r="AT242" s="161" t="s">
        <v>831</v>
      </c>
      <c r="AU242" s="161" t="s">
        <v>218</v>
      </c>
      <c r="AV242" s="12" t="s">
        <v>218</v>
      </c>
      <c r="AW242" s="12" t="s">
        <v>126</v>
      </c>
      <c r="AX242" s="12" t="s">
        <v>164</v>
      </c>
      <c r="AY242" s="161" t="s">
        <v>239</v>
      </c>
    </row>
    <row r="243" spans="2:65" s="13" customFormat="1">
      <c r="B243" s="166"/>
      <c r="D243" s="160" t="s">
        <v>831</v>
      </c>
      <c r="E243" s="167" t="s">
        <v>103</v>
      </c>
      <c r="F243" s="168" t="s">
        <v>846</v>
      </c>
      <c r="H243" s="169">
        <v>30.5</v>
      </c>
      <c r="L243" s="166"/>
      <c r="M243" s="170"/>
      <c r="T243" s="171"/>
      <c r="AT243" s="167" t="s">
        <v>831</v>
      </c>
      <c r="AU243" s="167" t="s">
        <v>218</v>
      </c>
      <c r="AV243" s="13" t="s">
        <v>253</v>
      </c>
      <c r="AW243" s="13" t="s">
        <v>126</v>
      </c>
      <c r="AX243" s="13" t="s">
        <v>103</v>
      </c>
      <c r="AY243" s="167" t="s">
        <v>239</v>
      </c>
    </row>
    <row r="244" spans="2:65" s="11" customFormat="1" ht="23.1" customHeight="1">
      <c r="B244" s="122"/>
      <c r="D244" s="123" t="s">
        <v>163</v>
      </c>
      <c r="E244" s="131" t="s">
        <v>257</v>
      </c>
      <c r="F244" s="131" t="s">
        <v>995</v>
      </c>
      <c r="J244" s="132">
        <f>BK244</f>
        <v>0</v>
      </c>
      <c r="L244" s="122"/>
      <c r="M244" s="126"/>
      <c r="P244" s="127">
        <f>SUM(P245:P259)</f>
        <v>0</v>
      </c>
      <c r="R244" s="127">
        <f>SUM(R245:R259)</f>
        <v>2712.8278700000001</v>
      </c>
      <c r="T244" s="128">
        <f>SUM(T245:T259)</f>
        <v>0</v>
      </c>
      <c r="AR244" s="123" t="s">
        <v>103</v>
      </c>
      <c r="AT244" s="129" t="s">
        <v>163</v>
      </c>
      <c r="AU244" s="129" t="s">
        <v>103</v>
      </c>
      <c r="AY244" s="123" t="s">
        <v>239</v>
      </c>
      <c r="BK244" s="130">
        <f>SUM(BK245:BK259)</f>
        <v>0</v>
      </c>
    </row>
    <row r="245" spans="2:65" s="1" customFormat="1" ht="24.2" customHeight="1">
      <c r="B245" s="26"/>
      <c r="C245" s="146" t="s">
        <v>391</v>
      </c>
      <c r="D245" s="146" t="s">
        <v>471</v>
      </c>
      <c r="E245" s="147" t="s">
        <v>996</v>
      </c>
      <c r="F245" s="148" t="s">
        <v>997</v>
      </c>
      <c r="G245" s="149" t="s">
        <v>50</v>
      </c>
      <c r="H245" s="150">
        <v>2628</v>
      </c>
      <c r="I245" s="313"/>
      <c r="J245" s="151">
        <f>ROUND(I245*H245,2)</f>
        <v>0</v>
      </c>
      <c r="K245" s="152"/>
      <c r="L245" s="26"/>
      <c r="M245" s="153" t="s">
        <v>103</v>
      </c>
      <c r="N245" s="106" t="s">
        <v>134</v>
      </c>
      <c r="P245" s="143">
        <f>O245*H245</f>
        <v>0</v>
      </c>
      <c r="Q245" s="143">
        <v>0.46</v>
      </c>
      <c r="R245" s="143">
        <f>Q245*H245</f>
        <v>1208.8800000000001</v>
      </c>
      <c r="S245" s="143">
        <v>0</v>
      </c>
      <c r="T245" s="144">
        <f>S245*H245</f>
        <v>0</v>
      </c>
      <c r="AR245" s="145" t="s">
        <v>253</v>
      </c>
      <c r="AT245" s="145" t="s">
        <v>471</v>
      </c>
      <c r="AU245" s="145" t="s">
        <v>218</v>
      </c>
      <c r="AY245" s="15" t="s">
        <v>239</v>
      </c>
      <c r="BE245" s="110">
        <f>IF(N245="základná",J245,0)</f>
        <v>0</v>
      </c>
      <c r="BF245" s="110">
        <f>IF(N245="znížená",J245,0)</f>
        <v>0</v>
      </c>
      <c r="BG245" s="110">
        <f>IF(N245="zákl. prenesená",J245,0)</f>
        <v>0</v>
      </c>
      <c r="BH245" s="110">
        <f>IF(N245="zníž. prenesená",J245,0)</f>
        <v>0</v>
      </c>
      <c r="BI245" s="110">
        <f>IF(N245="nulová",J245,0)</f>
        <v>0</v>
      </c>
      <c r="BJ245" s="15" t="s">
        <v>218</v>
      </c>
      <c r="BK245" s="110">
        <f>ROUND(I245*H245,2)</f>
        <v>0</v>
      </c>
      <c r="BL245" s="15" t="s">
        <v>253</v>
      </c>
      <c r="BM245" s="145" t="s">
        <v>998</v>
      </c>
    </row>
    <row r="246" spans="2:65" s="12" customFormat="1">
      <c r="B246" s="159"/>
      <c r="D246" s="160" t="s">
        <v>831</v>
      </c>
      <c r="E246" s="161" t="s">
        <v>103</v>
      </c>
      <c r="F246" s="162" t="s">
        <v>999</v>
      </c>
      <c r="H246" s="163">
        <v>2628</v>
      </c>
      <c r="L246" s="159"/>
      <c r="M246" s="164"/>
      <c r="T246" s="165"/>
      <c r="AT246" s="161" t="s">
        <v>831</v>
      </c>
      <c r="AU246" s="161" t="s">
        <v>218</v>
      </c>
      <c r="AV246" s="12" t="s">
        <v>218</v>
      </c>
      <c r="AW246" s="12" t="s">
        <v>126</v>
      </c>
      <c r="AX246" s="12" t="s">
        <v>103</v>
      </c>
      <c r="AY246" s="161" t="s">
        <v>239</v>
      </c>
    </row>
    <row r="247" spans="2:65" s="1" customFormat="1" ht="38.1" customHeight="1">
      <c r="B247" s="26"/>
      <c r="C247" s="146" t="s">
        <v>395</v>
      </c>
      <c r="D247" s="146" t="s">
        <v>471</v>
      </c>
      <c r="E247" s="147" t="s">
        <v>1000</v>
      </c>
      <c r="F247" s="148" t="s">
        <v>1001</v>
      </c>
      <c r="G247" s="149" t="s">
        <v>50</v>
      </c>
      <c r="H247" s="150">
        <v>1077</v>
      </c>
      <c r="I247" s="313"/>
      <c r="J247" s="151">
        <f>ROUND(I247*H247,2)</f>
        <v>0</v>
      </c>
      <c r="K247" s="152"/>
      <c r="L247" s="26"/>
      <c r="M247" s="153" t="s">
        <v>103</v>
      </c>
      <c r="N247" s="106" t="s">
        <v>134</v>
      </c>
      <c r="P247" s="143">
        <f>O247*H247</f>
        <v>0</v>
      </c>
      <c r="Q247" s="143">
        <v>0.57171000000000005</v>
      </c>
      <c r="R247" s="143">
        <f>Q247*H247</f>
        <v>615.73167000000001</v>
      </c>
      <c r="S247" s="143">
        <v>0</v>
      </c>
      <c r="T247" s="144">
        <f>S247*H247</f>
        <v>0</v>
      </c>
      <c r="AR247" s="145" t="s">
        <v>253</v>
      </c>
      <c r="AT247" s="145" t="s">
        <v>471</v>
      </c>
      <c r="AU247" s="145" t="s">
        <v>218</v>
      </c>
      <c r="AY247" s="15" t="s">
        <v>239</v>
      </c>
      <c r="BE247" s="110">
        <f>IF(N247="základná",J247,0)</f>
        <v>0</v>
      </c>
      <c r="BF247" s="110">
        <f>IF(N247="znížená",J247,0)</f>
        <v>0</v>
      </c>
      <c r="BG247" s="110">
        <f>IF(N247="zákl. prenesená",J247,0)</f>
        <v>0</v>
      </c>
      <c r="BH247" s="110">
        <f>IF(N247="zníž. prenesená",J247,0)</f>
        <v>0</v>
      </c>
      <c r="BI247" s="110">
        <f>IF(N247="nulová",J247,0)</f>
        <v>0</v>
      </c>
      <c r="BJ247" s="15" t="s">
        <v>218</v>
      </c>
      <c r="BK247" s="110">
        <f>ROUND(I247*H247,2)</f>
        <v>0</v>
      </c>
      <c r="BL247" s="15" t="s">
        <v>253</v>
      </c>
      <c r="BM247" s="145" t="s">
        <v>1002</v>
      </c>
    </row>
    <row r="248" spans="2:65" s="1" customFormat="1" ht="24.2" customHeight="1">
      <c r="B248" s="26"/>
      <c r="C248" s="146" t="s">
        <v>399</v>
      </c>
      <c r="D248" s="146" t="s">
        <v>471</v>
      </c>
      <c r="E248" s="147" t="s">
        <v>1003</v>
      </c>
      <c r="F248" s="148" t="s">
        <v>1004</v>
      </c>
      <c r="G248" s="149" t="s">
        <v>50</v>
      </c>
      <c r="H248" s="150">
        <v>493</v>
      </c>
      <c r="I248" s="313"/>
      <c r="J248" s="151">
        <f>ROUND(I248*H248,2)</f>
        <v>0</v>
      </c>
      <c r="K248" s="152"/>
      <c r="L248" s="26"/>
      <c r="M248" s="153" t="s">
        <v>103</v>
      </c>
      <c r="N248" s="106" t="s">
        <v>134</v>
      </c>
      <c r="P248" s="143">
        <f>O248*H248</f>
        <v>0</v>
      </c>
      <c r="Q248" s="143">
        <v>0.18776000000000001</v>
      </c>
      <c r="R248" s="143">
        <f>Q248*H248</f>
        <v>92.56568</v>
      </c>
      <c r="S248" s="143">
        <v>0</v>
      </c>
      <c r="T248" s="144">
        <f>S248*H248</f>
        <v>0</v>
      </c>
      <c r="AR248" s="145" t="s">
        <v>253</v>
      </c>
      <c r="AT248" s="145" t="s">
        <v>471</v>
      </c>
      <c r="AU248" s="145" t="s">
        <v>218</v>
      </c>
      <c r="AY248" s="15" t="s">
        <v>239</v>
      </c>
      <c r="BE248" s="110">
        <f>IF(N248="základná",J248,0)</f>
        <v>0</v>
      </c>
      <c r="BF248" s="110">
        <f>IF(N248="znížená",J248,0)</f>
        <v>0</v>
      </c>
      <c r="BG248" s="110">
        <f>IF(N248="zákl. prenesená",J248,0)</f>
        <v>0</v>
      </c>
      <c r="BH248" s="110">
        <f>IF(N248="zníž. prenesená",J248,0)</f>
        <v>0</v>
      </c>
      <c r="BI248" s="110">
        <f>IF(N248="nulová",J248,0)</f>
        <v>0</v>
      </c>
      <c r="BJ248" s="15" t="s">
        <v>218</v>
      </c>
      <c r="BK248" s="110">
        <f>ROUND(I248*H248,2)</f>
        <v>0</v>
      </c>
      <c r="BL248" s="15" t="s">
        <v>253</v>
      </c>
      <c r="BM248" s="145" t="s">
        <v>1005</v>
      </c>
    </row>
    <row r="249" spans="2:65" s="12" customFormat="1">
      <c r="B249" s="159"/>
      <c r="D249" s="160" t="s">
        <v>831</v>
      </c>
      <c r="E249" s="161" t="s">
        <v>103</v>
      </c>
      <c r="F249" s="162" t="s">
        <v>1006</v>
      </c>
      <c r="H249" s="163">
        <v>493</v>
      </c>
      <c r="L249" s="159"/>
      <c r="M249" s="164"/>
      <c r="T249" s="165"/>
      <c r="AT249" s="161" t="s">
        <v>831</v>
      </c>
      <c r="AU249" s="161" t="s">
        <v>218</v>
      </c>
      <c r="AV249" s="12" t="s">
        <v>218</v>
      </c>
      <c r="AW249" s="12" t="s">
        <v>126</v>
      </c>
      <c r="AX249" s="12" t="s">
        <v>103</v>
      </c>
      <c r="AY249" s="161" t="s">
        <v>239</v>
      </c>
    </row>
    <row r="250" spans="2:65" s="1" customFormat="1" ht="24.2" customHeight="1">
      <c r="B250" s="26"/>
      <c r="C250" s="146" t="s">
        <v>403</v>
      </c>
      <c r="D250" s="146" t="s">
        <v>471</v>
      </c>
      <c r="E250" s="147" t="s">
        <v>1007</v>
      </c>
      <c r="F250" s="148" t="s">
        <v>1008</v>
      </c>
      <c r="G250" s="149" t="s">
        <v>696</v>
      </c>
      <c r="H250" s="150">
        <v>155</v>
      </c>
      <c r="I250" s="313"/>
      <c r="J250" s="151">
        <f>ROUND(I250*H250,2)</f>
        <v>0</v>
      </c>
      <c r="K250" s="152"/>
      <c r="L250" s="26"/>
      <c r="M250" s="153" t="s">
        <v>103</v>
      </c>
      <c r="N250" s="106" t="s">
        <v>134</v>
      </c>
      <c r="P250" s="143">
        <f>O250*H250</f>
        <v>0</v>
      </c>
      <c r="Q250" s="143">
        <v>0</v>
      </c>
      <c r="R250" s="143">
        <f>Q250*H250</f>
        <v>0</v>
      </c>
      <c r="S250" s="143">
        <v>0</v>
      </c>
      <c r="T250" s="144">
        <f>S250*H250</f>
        <v>0</v>
      </c>
      <c r="AR250" s="145" t="s">
        <v>253</v>
      </c>
      <c r="AT250" s="145" t="s">
        <v>471</v>
      </c>
      <c r="AU250" s="145" t="s">
        <v>218</v>
      </c>
      <c r="AY250" s="15" t="s">
        <v>239</v>
      </c>
      <c r="BE250" s="110">
        <f>IF(N250="základná",J250,0)</f>
        <v>0</v>
      </c>
      <c r="BF250" s="110">
        <f>IF(N250="znížená",J250,0)</f>
        <v>0</v>
      </c>
      <c r="BG250" s="110">
        <f>IF(N250="zákl. prenesená",J250,0)</f>
        <v>0</v>
      </c>
      <c r="BH250" s="110">
        <f>IF(N250="zníž. prenesená",J250,0)</f>
        <v>0</v>
      </c>
      <c r="BI250" s="110">
        <f>IF(N250="nulová",J250,0)</f>
        <v>0</v>
      </c>
      <c r="BJ250" s="15" t="s">
        <v>218</v>
      </c>
      <c r="BK250" s="110">
        <f>ROUND(I250*H250,2)</f>
        <v>0</v>
      </c>
      <c r="BL250" s="15" t="s">
        <v>253</v>
      </c>
      <c r="BM250" s="145" t="s">
        <v>1009</v>
      </c>
    </row>
    <row r="251" spans="2:65" s="12" customFormat="1">
      <c r="B251" s="159"/>
      <c r="D251" s="160" t="s">
        <v>831</v>
      </c>
      <c r="E251" s="161" t="s">
        <v>103</v>
      </c>
      <c r="F251" s="162" t="s">
        <v>1010</v>
      </c>
      <c r="H251" s="163">
        <v>155</v>
      </c>
      <c r="L251" s="159"/>
      <c r="M251" s="164"/>
      <c r="T251" s="165"/>
      <c r="AT251" s="161" t="s">
        <v>831</v>
      </c>
      <c r="AU251" s="161" t="s">
        <v>218</v>
      </c>
      <c r="AV251" s="12" t="s">
        <v>218</v>
      </c>
      <c r="AW251" s="12" t="s">
        <v>126</v>
      </c>
      <c r="AX251" s="12" t="s">
        <v>103</v>
      </c>
      <c r="AY251" s="161" t="s">
        <v>239</v>
      </c>
    </row>
    <row r="252" spans="2:65" s="1" customFormat="1" ht="16.5" customHeight="1">
      <c r="B252" s="26"/>
      <c r="C252" s="133" t="s">
        <v>407</v>
      </c>
      <c r="D252" s="133" t="s">
        <v>237</v>
      </c>
      <c r="E252" s="134" t="s">
        <v>1011</v>
      </c>
      <c r="F252" s="135" t="s">
        <v>1012</v>
      </c>
      <c r="G252" s="136" t="s">
        <v>835</v>
      </c>
      <c r="H252" s="137">
        <v>292.95</v>
      </c>
      <c r="I252" s="312"/>
      <c r="J252" s="138">
        <f>ROUND(I252*H252,2)</f>
        <v>0</v>
      </c>
      <c r="K252" s="139"/>
      <c r="L252" s="140"/>
      <c r="M252" s="141" t="s">
        <v>103</v>
      </c>
      <c r="N252" s="142" t="s">
        <v>134</v>
      </c>
      <c r="P252" s="143">
        <f>O252*H252</f>
        <v>0</v>
      </c>
      <c r="Q252" s="143">
        <v>1</v>
      </c>
      <c r="R252" s="143">
        <f>Q252*H252</f>
        <v>292.95</v>
      </c>
      <c r="S252" s="143">
        <v>0</v>
      </c>
      <c r="T252" s="144">
        <f>S252*H252</f>
        <v>0</v>
      </c>
      <c r="AR252" s="145" t="s">
        <v>269</v>
      </c>
      <c r="AT252" s="145" t="s">
        <v>237</v>
      </c>
      <c r="AU252" s="145" t="s">
        <v>218</v>
      </c>
      <c r="AY252" s="15" t="s">
        <v>239</v>
      </c>
      <c r="BE252" s="110">
        <f>IF(N252="základná",J252,0)</f>
        <v>0</v>
      </c>
      <c r="BF252" s="110">
        <f>IF(N252="znížená",J252,0)</f>
        <v>0</v>
      </c>
      <c r="BG252" s="110">
        <f>IF(N252="zákl. prenesená",J252,0)</f>
        <v>0</v>
      </c>
      <c r="BH252" s="110">
        <f>IF(N252="zníž. prenesená",J252,0)</f>
        <v>0</v>
      </c>
      <c r="BI252" s="110">
        <f>IF(N252="nulová",J252,0)</f>
        <v>0</v>
      </c>
      <c r="BJ252" s="15" t="s">
        <v>218</v>
      </c>
      <c r="BK252" s="110">
        <f>ROUND(I252*H252,2)</f>
        <v>0</v>
      </c>
      <c r="BL252" s="15" t="s">
        <v>253</v>
      </c>
      <c r="BM252" s="145" t="s">
        <v>1013</v>
      </c>
    </row>
    <row r="253" spans="2:65" s="12" customFormat="1">
      <c r="B253" s="159"/>
      <c r="D253" s="160" t="s">
        <v>831</v>
      </c>
      <c r="F253" s="162" t="s">
        <v>1014</v>
      </c>
      <c r="H253" s="163">
        <v>292.95</v>
      </c>
      <c r="L253" s="159"/>
      <c r="M253" s="164"/>
      <c r="T253" s="165"/>
      <c r="AT253" s="161" t="s">
        <v>831</v>
      </c>
      <c r="AU253" s="161" t="s">
        <v>218</v>
      </c>
      <c r="AV253" s="12" t="s">
        <v>218</v>
      </c>
      <c r="AW253" s="12" t="s">
        <v>106</v>
      </c>
      <c r="AX253" s="12" t="s">
        <v>103</v>
      </c>
      <c r="AY253" s="161" t="s">
        <v>239</v>
      </c>
    </row>
    <row r="254" spans="2:65" s="1" customFormat="1" ht="33" customHeight="1">
      <c r="B254" s="26"/>
      <c r="C254" s="146" t="s">
        <v>411</v>
      </c>
      <c r="D254" s="146" t="s">
        <v>471</v>
      </c>
      <c r="E254" s="147" t="s">
        <v>1015</v>
      </c>
      <c r="F254" s="148" t="s">
        <v>1016</v>
      </c>
      <c r="G254" s="149" t="s">
        <v>50</v>
      </c>
      <c r="H254" s="150">
        <v>1077</v>
      </c>
      <c r="I254" s="313"/>
      <c r="J254" s="151">
        <f>ROUND(I254*H254,2)</f>
        <v>0</v>
      </c>
      <c r="K254" s="152"/>
      <c r="L254" s="26"/>
      <c r="M254" s="153" t="s">
        <v>103</v>
      </c>
      <c r="N254" s="106" t="s">
        <v>134</v>
      </c>
      <c r="P254" s="143">
        <f>O254*H254</f>
        <v>0</v>
      </c>
      <c r="Q254" s="143">
        <v>6.0099999999999997E-3</v>
      </c>
      <c r="R254" s="143">
        <f>Q254*H254</f>
        <v>6.4727699999999997</v>
      </c>
      <c r="S254" s="143">
        <v>0</v>
      </c>
      <c r="T254" s="144">
        <f>S254*H254</f>
        <v>0</v>
      </c>
      <c r="AR254" s="145" t="s">
        <v>253</v>
      </c>
      <c r="AT254" s="145" t="s">
        <v>471</v>
      </c>
      <c r="AU254" s="145" t="s">
        <v>218</v>
      </c>
      <c r="AY254" s="15" t="s">
        <v>239</v>
      </c>
      <c r="BE254" s="110">
        <f>IF(N254="základná",J254,0)</f>
        <v>0</v>
      </c>
      <c r="BF254" s="110">
        <f>IF(N254="znížená",J254,0)</f>
        <v>0</v>
      </c>
      <c r="BG254" s="110">
        <f>IF(N254="zákl. prenesená",J254,0)</f>
        <v>0</v>
      </c>
      <c r="BH254" s="110">
        <f>IF(N254="zníž. prenesená",J254,0)</f>
        <v>0</v>
      </c>
      <c r="BI254" s="110">
        <f>IF(N254="nulová",J254,0)</f>
        <v>0</v>
      </c>
      <c r="BJ254" s="15" t="s">
        <v>218</v>
      </c>
      <c r="BK254" s="110">
        <f>ROUND(I254*H254,2)</f>
        <v>0</v>
      </c>
      <c r="BL254" s="15" t="s">
        <v>253</v>
      </c>
      <c r="BM254" s="145" t="s">
        <v>1017</v>
      </c>
    </row>
    <row r="255" spans="2:65" s="1" customFormat="1" ht="33" customHeight="1">
      <c r="B255" s="26"/>
      <c r="C255" s="146" t="s">
        <v>416</v>
      </c>
      <c r="D255" s="146" t="s">
        <v>471</v>
      </c>
      <c r="E255" s="147" t="s">
        <v>1018</v>
      </c>
      <c r="F255" s="148" t="s">
        <v>1019</v>
      </c>
      <c r="G255" s="149" t="s">
        <v>50</v>
      </c>
      <c r="H255" s="150">
        <v>2154</v>
      </c>
      <c r="I255" s="313"/>
      <c r="J255" s="151">
        <f>ROUND(I255*H255,2)</f>
        <v>0</v>
      </c>
      <c r="K255" s="152"/>
      <c r="L255" s="26"/>
      <c r="M255" s="153" t="s">
        <v>103</v>
      </c>
      <c r="N255" s="106" t="s">
        <v>134</v>
      </c>
      <c r="P255" s="143">
        <f>O255*H255</f>
        <v>0</v>
      </c>
      <c r="Q255" s="143">
        <v>5.1000000000000004E-4</v>
      </c>
      <c r="R255" s="143">
        <f>Q255*H255</f>
        <v>1.0985400000000001</v>
      </c>
      <c r="S255" s="143">
        <v>0</v>
      </c>
      <c r="T255" s="144">
        <f>S255*H255</f>
        <v>0</v>
      </c>
      <c r="AR255" s="145" t="s">
        <v>253</v>
      </c>
      <c r="AT255" s="145" t="s">
        <v>471</v>
      </c>
      <c r="AU255" s="145" t="s">
        <v>218</v>
      </c>
      <c r="AY255" s="15" t="s">
        <v>239</v>
      </c>
      <c r="BE255" s="110">
        <f>IF(N255="základná",J255,0)</f>
        <v>0</v>
      </c>
      <c r="BF255" s="110">
        <f>IF(N255="znížená",J255,0)</f>
        <v>0</v>
      </c>
      <c r="BG255" s="110">
        <f>IF(N255="zákl. prenesená",J255,0)</f>
        <v>0</v>
      </c>
      <c r="BH255" s="110">
        <f>IF(N255="zníž. prenesená",J255,0)</f>
        <v>0</v>
      </c>
      <c r="BI255" s="110">
        <f>IF(N255="nulová",J255,0)</f>
        <v>0</v>
      </c>
      <c r="BJ255" s="15" t="s">
        <v>218</v>
      </c>
      <c r="BK255" s="110">
        <f>ROUND(I255*H255,2)</f>
        <v>0</v>
      </c>
      <c r="BL255" s="15" t="s">
        <v>253</v>
      </c>
      <c r="BM255" s="145" t="s">
        <v>1020</v>
      </c>
    </row>
    <row r="256" spans="2:65" s="12" customFormat="1">
      <c r="B256" s="159"/>
      <c r="D256" s="160" t="s">
        <v>831</v>
      </c>
      <c r="E256" s="161" t="s">
        <v>103</v>
      </c>
      <c r="F256" s="162" t="s">
        <v>1021</v>
      </c>
      <c r="H256" s="163">
        <v>2154</v>
      </c>
      <c r="L256" s="159"/>
      <c r="M256" s="164"/>
      <c r="T256" s="165"/>
      <c r="AT256" s="161" t="s">
        <v>831</v>
      </c>
      <c r="AU256" s="161" t="s">
        <v>218</v>
      </c>
      <c r="AV256" s="12" t="s">
        <v>218</v>
      </c>
      <c r="AW256" s="12" t="s">
        <v>126</v>
      </c>
      <c r="AX256" s="12" t="s">
        <v>103</v>
      </c>
      <c r="AY256" s="161" t="s">
        <v>239</v>
      </c>
    </row>
    <row r="257" spans="2:65" s="1" customFormat="1" ht="33" customHeight="1">
      <c r="B257" s="26"/>
      <c r="C257" s="146" t="s">
        <v>420</v>
      </c>
      <c r="D257" s="146" t="s">
        <v>471</v>
      </c>
      <c r="E257" s="147" t="s">
        <v>1022</v>
      </c>
      <c r="F257" s="148" t="s">
        <v>1023</v>
      </c>
      <c r="G257" s="149" t="s">
        <v>50</v>
      </c>
      <c r="H257" s="150">
        <v>1077</v>
      </c>
      <c r="I257" s="313"/>
      <c r="J257" s="151">
        <f>ROUND(I257*H257,2)</f>
        <v>0</v>
      </c>
      <c r="K257" s="152"/>
      <c r="L257" s="26"/>
      <c r="M257" s="153" t="s">
        <v>103</v>
      </c>
      <c r="N257" s="106" t="s">
        <v>134</v>
      </c>
      <c r="P257" s="143">
        <f>O257*H257</f>
        <v>0</v>
      </c>
      <c r="Q257" s="143">
        <v>9.6680000000000002E-2</v>
      </c>
      <c r="R257" s="143">
        <f>Q257*H257</f>
        <v>104.12436</v>
      </c>
      <c r="S257" s="143">
        <v>0</v>
      </c>
      <c r="T257" s="144">
        <f>S257*H257</f>
        <v>0</v>
      </c>
      <c r="AR257" s="145" t="s">
        <v>253</v>
      </c>
      <c r="AT257" s="145" t="s">
        <v>471</v>
      </c>
      <c r="AU257" s="145" t="s">
        <v>218</v>
      </c>
      <c r="AY257" s="15" t="s">
        <v>239</v>
      </c>
      <c r="BE257" s="110">
        <f>IF(N257="základná",J257,0)</f>
        <v>0</v>
      </c>
      <c r="BF257" s="110">
        <f>IF(N257="znížená",J257,0)</f>
        <v>0</v>
      </c>
      <c r="BG257" s="110">
        <f>IF(N257="zákl. prenesená",J257,0)</f>
        <v>0</v>
      </c>
      <c r="BH257" s="110">
        <f>IF(N257="zníž. prenesená",J257,0)</f>
        <v>0</v>
      </c>
      <c r="BI257" s="110">
        <f>IF(N257="nulová",J257,0)</f>
        <v>0</v>
      </c>
      <c r="BJ257" s="15" t="s">
        <v>218</v>
      </c>
      <c r="BK257" s="110">
        <f>ROUND(I257*H257,2)</f>
        <v>0</v>
      </c>
      <c r="BL257" s="15" t="s">
        <v>253</v>
      </c>
      <c r="BM257" s="145" t="s">
        <v>1024</v>
      </c>
    </row>
    <row r="258" spans="2:65" s="1" customFormat="1" ht="38.1" customHeight="1">
      <c r="B258" s="26"/>
      <c r="C258" s="146" t="s">
        <v>424</v>
      </c>
      <c r="D258" s="146" t="s">
        <v>471</v>
      </c>
      <c r="E258" s="147" t="s">
        <v>1025</v>
      </c>
      <c r="F258" s="148" t="s">
        <v>1026</v>
      </c>
      <c r="G258" s="149" t="s">
        <v>50</v>
      </c>
      <c r="H258" s="150">
        <v>1077</v>
      </c>
      <c r="I258" s="313"/>
      <c r="J258" s="151">
        <f>ROUND(I258*H258,2)</f>
        <v>0</v>
      </c>
      <c r="K258" s="152"/>
      <c r="L258" s="26"/>
      <c r="M258" s="153" t="s">
        <v>103</v>
      </c>
      <c r="N258" s="106" t="s">
        <v>134</v>
      </c>
      <c r="P258" s="143">
        <f>O258*H258</f>
        <v>0</v>
      </c>
      <c r="Q258" s="143">
        <v>0.15559000000000001</v>
      </c>
      <c r="R258" s="143">
        <f>Q258*H258</f>
        <v>167.57043000000002</v>
      </c>
      <c r="S258" s="143">
        <v>0</v>
      </c>
      <c r="T258" s="144">
        <f>S258*H258</f>
        <v>0</v>
      </c>
      <c r="AR258" s="145" t="s">
        <v>253</v>
      </c>
      <c r="AT258" s="145" t="s">
        <v>471</v>
      </c>
      <c r="AU258" s="145" t="s">
        <v>218</v>
      </c>
      <c r="AY258" s="15" t="s">
        <v>239</v>
      </c>
      <c r="BE258" s="110">
        <f>IF(N258="základná",J258,0)</f>
        <v>0</v>
      </c>
      <c r="BF258" s="110">
        <f>IF(N258="znížená",J258,0)</f>
        <v>0</v>
      </c>
      <c r="BG258" s="110">
        <f>IF(N258="zákl. prenesená",J258,0)</f>
        <v>0</v>
      </c>
      <c r="BH258" s="110">
        <f>IF(N258="zníž. prenesená",J258,0)</f>
        <v>0</v>
      </c>
      <c r="BI258" s="110">
        <f>IF(N258="nulová",J258,0)</f>
        <v>0</v>
      </c>
      <c r="BJ258" s="15" t="s">
        <v>218</v>
      </c>
      <c r="BK258" s="110">
        <f>ROUND(I258*H258,2)</f>
        <v>0</v>
      </c>
      <c r="BL258" s="15" t="s">
        <v>253</v>
      </c>
      <c r="BM258" s="145" t="s">
        <v>1027</v>
      </c>
    </row>
    <row r="259" spans="2:65" s="1" customFormat="1" ht="33" customHeight="1">
      <c r="B259" s="26"/>
      <c r="C259" s="146" t="s">
        <v>428</v>
      </c>
      <c r="D259" s="146" t="s">
        <v>471</v>
      </c>
      <c r="E259" s="147" t="s">
        <v>1028</v>
      </c>
      <c r="F259" s="148" t="s">
        <v>1029</v>
      </c>
      <c r="G259" s="149" t="s">
        <v>50</v>
      </c>
      <c r="H259" s="150">
        <v>1077</v>
      </c>
      <c r="I259" s="313"/>
      <c r="J259" s="151">
        <f>ROUND(I259*H259,2)</f>
        <v>0</v>
      </c>
      <c r="K259" s="152"/>
      <c r="L259" s="26"/>
      <c r="M259" s="153" t="s">
        <v>103</v>
      </c>
      <c r="N259" s="106" t="s">
        <v>134</v>
      </c>
      <c r="P259" s="143">
        <f>O259*H259</f>
        <v>0</v>
      </c>
      <c r="Q259" s="143">
        <v>0.20746000000000001</v>
      </c>
      <c r="R259" s="143">
        <f>Q259*H259</f>
        <v>223.43442000000002</v>
      </c>
      <c r="S259" s="143">
        <v>0</v>
      </c>
      <c r="T259" s="144">
        <f>S259*H259</f>
        <v>0</v>
      </c>
      <c r="AR259" s="145" t="s">
        <v>253</v>
      </c>
      <c r="AT259" s="145" t="s">
        <v>471</v>
      </c>
      <c r="AU259" s="145" t="s">
        <v>218</v>
      </c>
      <c r="AY259" s="15" t="s">
        <v>239</v>
      </c>
      <c r="BE259" s="110">
        <f>IF(N259="základná",J259,0)</f>
        <v>0</v>
      </c>
      <c r="BF259" s="110">
        <f>IF(N259="znížená",J259,0)</f>
        <v>0</v>
      </c>
      <c r="BG259" s="110">
        <f>IF(N259="zákl. prenesená",J259,0)</f>
        <v>0</v>
      </c>
      <c r="BH259" s="110">
        <f>IF(N259="zníž. prenesená",J259,0)</f>
        <v>0</v>
      </c>
      <c r="BI259" s="110">
        <f>IF(N259="nulová",J259,0)</f>
        <v>0</v>
      </c>
      <c r="BJ259" s="15" t="s">
        <v>218</v>
      </c>
      <c r="BK259" s="110">
        <f>ROUND(I259*H259,2)</f>
        <v>0</v>
      </c>
      <c r="BL259" s="15" t="s">
        <v>253</v>
      </c>
      <c r="BM259" s="145" t="s">
        <v>1030</v>
      </c>
    </row>
    <row r="260" spans="2:65" s="11" customFormat="1" ht="23.1" customHeight="1">
      <c r="B260" s="122"/>
      <c r="D260" s="123" t="s">
        <v>163</v>
      </c>
      <c r="E260" s="131" t="s">
        <v>273</v>
      </c>
      <c r="F260" s="131" t="s">
        <v>1031</v>
      </c>
      <c r="J260" s="132">
        <f>BK260</f>
        <v>0</v>
      </c>
      <c r="L260" s="122"/>
      <c r="M260" s="126"/>
      <c r="P260" s="127">
        <f>SUM(P261:P274)</f>
        <v>0</v>
      </c>
      <c r="R260" s="127">
        <f>SUM(R261:R274)</f>
        <v>111.2684927</v>
      </c>
      <c r="T260" s="128">
        <f>SUM(T261:T274)</f>
        <v>0.14399999999999999</v>
      </c>
      <c r="AR260" s="123" t="s">
        <v>103</v>
      </c>
      <c r="AT260" s="129" t="s">
        <v>163</v>
      </c>
      <c r="AU260" s="129" t="s">
        <v>103</v>
      </c>
      <c r="AY260" s="123" t="s">
        <v>239</v>
      </c>
      <c r="BK260" s="130">
        <f>SUM(BK261:BK274)</f>
        <v>0</v>
      </c>
    </row>
    <row r="261" spans="2:65" s="1" customFormat="1" ht="21.75" customHeight="1">
      <c r="B261" s="26"/>
      <c r="C261" s="146" t="s">
        <v>432</v>
      </c>
      <c r="D261" s="146" t="s">
        <v>471</v>
      </c>
      <c r="E261" s="147" t="s">
        <v>1032</v>
      </c>
      <c r="F261" s="148" t="s">
        <v>1033</v>
      </c>
      <c r="G261" s="149" t="s">
        <v>349</v>
      </c>
      <c r="H261" s="150">
        <v>28</v>
      </c>
      <c r="I261" s="313"/>
      <c r="J261" s="151">
        <f>ROUND(I261*H261,2)</f>
        <v>0</v>
      </c>
      <c r="K261" s="152"/>
      <c r="L261" s="26"/>
      <c r="M261" s="153" t="s">
        <v>103</v>
      </c>
      <c r="N261" s="106" t="s">
        <v>134</v>
      </c>
      <c r="P261" s="143">
        <f>O261*H261</f>
        <v>0</v>
      </c>
      <c r="Q261" s="143">
        <v>1.92561</v>
      </c>
      <c r="R261" s="143">
        <f>Q261*H261</f>
        <v>53.917079999999999</v>
      </c>
      <c r="S261" s="143">
        <v>0</v>
      </c>
      <c r="T261" s="144">
        <f>S261*H261</f>
        <v>0</v>
      </c>
      <c r="AR261" s="145" t="s">
        <v>253</v>
      </c>
      <c r="AT261" s="145" t="s">
        <v>471</v>
      </c>
      <c r="AU261" s="145" t="s">
        <v>218</v>
      </c>
      <c r="AY261" s="15" t="s">
        <v>239</v>
      </c>
      <c r="BE261" s="110">
        <f>IF(N261="základná",J261,0)</f>
        <v>0</v>
      </c>
      <c r="BF261" s="110">
        <f>IF(N261="znížená",J261,0)</f>
        <v>0</v>
      </c>
      <c r="BG261" s="110">
        <f>IF(N261="zákl. prenesená",J261,0)</f>
        <v>0</v>
      </c>
      <c r="BH261" s="110">
        <f>IF(N261="zníž. prenesená",J261,0)</f>
        <v>0</v>
      </c>
      <c r="BI261" s="110">
        <f>IF(N261="nulová",J261,0)</f>
        <v>0</v>
      </c>
      <c r="BJ261" s="15" t="s">
        <v>218</v>
      </c>
      <c r="BK261" s="110">
        <f>ROUND(I261*H261,2)</f>
        <v>0</v>
      </c>
      <c r="BL261" s="15" t="s">
        <v>253</v>
      </c>
      <c r="BM261" s="145" t="s">
        <v>1034</v>
      </c>
    </row>
    <row r="262" spans="2:65" s="1" customFormat="1" ht="24.2" customHeight="1">
      <c r="B262" s="26"/>
      <c r="C262" s="133" t="s">
        <v>436</v>
      </c>
      <c r="D262" s="133" t="s">
        <v>237</v>
      </c>
      <c r="E262" s="134" t="s">
        <v>1035</v>
      </c>
      <c r="F262" s="135" t="s">
        <v>1036</v>
      </c>
      <c r="G262" s="136" t="s">
        <v>243</v>
      </c>
      <c r="H262" s="137">
        <v>28.28</v>
      </c>
      <c r="I262" s="312"/>
      <c r="J262" s="138">
        <f>ROUND(I262*H262,2)</f>
        <v>0</v>
      </c>
      <c r="K262" s="139"/>
      <c r="L262" s="140"/>
      <c r="M262" s="141" t="s">
        <v>103</v>
      </c>
      <c r="N262" s="142" t="s">
        <v>134</v>
      </c>
      <c r="P262" s="143">
        <f>O262*H262</f>
        <v>0</v>
      </c>
      <c r="Q262" s="143">
        <v>0.81499999999999995</v>
      </c>
      <c r="R262" s="143">
        <f>Q262*H262</f>
        <v>23.048199999999998</v>
      </c>
      <c r="S262" s="143">
        <v>0</v>
      </c>
      <c r="T262" s="144">
        <f>S262*H262</f>
        <v>0</v>
      </c>
      <c r="AR262" s="145" t="s">
        <v>269</v>
      </c>
      <c r="AT262" s="145" t="s">
        <v>237</v>
      </c>
      <c r="AU262" s="145" t="s">
        <v>218</v>
      </c>
      <c r="AY262" s="15" t="s">
        <v>239</v>
      </c>
      <c r="BE262" s="110">
        <f>IF(N262="základná",J262,0)</f>
        <v>0</v>
      </c>
      <c r="BF262" s="110">
        <f>IF(N262="znížená",J262,0)</f>
        <v>0</v>
      </c>
      <c r="BG262" s="110">
        <f>IF(N262="zákl. prenesená",J262,0)</f>
        <v>0</v>
      </c>
      <c r="BH262" s="110">
        <f>IF(N262="zníž. prenesená",J262,0)</f>
        <v>0</v>
      </c>
      <c r="BI262" s="110">
        <f>IF(N262="nulová",J262,0)</f>
        <v>0</v>
      </c>
      <c r="BJ262" s="15" t="s">
        <v>218</v>
      </c>
      <c r="BK262" s="110">
        <f>ROUND(I262*H262,2)</f>
        <v>0</v>
      </c>
      <c r="BL262" s="15" t="s">
        <v>253</v>
      </c>
      <c r="BM262" s="145" t="s">
        <v>1037</v>
      </c>
    </row>
    <row r="263" spans="2:65" s="12" customFormat="1">
      <c r="B263" s="159"/>
      <c r="D263" s="160" t="s">
        <v>831</v>
      </c>
      <c r="F263" s="162" t="s">
        <v>1038</v>
      </c>
      <c r="H263" s="163">
        <v>28.28</v>
      </c>
      <c r="L263" s="159"/>
      <c r="M263" s="164"/>
      <c r="T263" s="165"/>
      <c r="AT263" s="161" t="s">
        <v>831</v>
      </c>
      <c r="AU263" s="161" t="s">
        <v>218</v>
      </c>
      <c r="AV263" s="12" t="s">
        <v>218</v>
      </c>
      <c r="AW263" s="12" t="s">
        <v>106</v>
      </c>
      <c r="AX263" s="12" t="s">
        <v>103</v>
      </c>
      <c r="AY263" s="161" t="s">
        <v>239</v>
      </c>
    </row>
    <row r="264" spans="2:65" s="1" customFormat="1" ht="24.2" customHeight="1">
      <c r="B264" s="26"/>
      <c r="C264" s="146" t="s">
        <v>440</v>
      </c>
      <c r="D264" s="146" t="s">
        <v>471</v>
      </c>
      <c r="E264" s="147" t="s">
        <v>1039</v>
      </c>
      <c r="F264" s="148" t="s">
        <v>1040</v>
      </c>
      <c r="G264" s="149" t="s">
        <v>696</v>
      </c>
      <c r="H264" s="150">
        <v>14</v>
      </c>
      <c r="I264" s="313"/>
      <c r="J264" s="151">
        <f>ROUND(I264*H264,2)</f>
        <v>0</v>
      </c>
      <c r="K264" s="152"/>
      <c r="L264" s="26"/>
      <c r="M264" s="153" t="s">
        <v>103</v>
      </c>
      <c r="N264" s="106" t="s">
        <v>134</v>
      </c>
      <c r="P264" s="143">
        <f>O264*H264</f>
        <v>0</v>
      </c>
      <c r="Q264" s="143">
        <v>2.42502</v>
      </c>
      <c r="R264" s="143">
        <f>Q264*H264</f>
        <v>33.950279999999999</v>
      </c>
      <c r="S264" s="143">
        <v>0</v>
      </c>
      <c r="T264" s="144">
        <f>S264*H264</f>
        <v>0</v>
      </c>
      <c r="AR264" s="145" t="s">
        <v>253</v>
      </c>
      <c r="AT264" s="145" t="s">
        <v>471</v>
      </c>
      <c r="AU264" s="145" t="s">
        <v>218</v>
      </c>
      <c r="AY264" s="15" t="s">
        <v>239</v>
      </c>
      <c r="BE264" s="110">
        <f>IF(N264="základná",J264,0)</f>
        <v>0</v>
      </c>
      <c r="BF264" s="110">
        <f>IF(N264="znížená",J264,0)</f>
        <v>0</v>
      </c>
      <c r="BG264" s="110">
        <f>IF(N264="zákl. prenesená",J264,0)</f>
        <v>0</v>
      </c>
      <c r="BH264" s="110">
        <f>IF(N264="zníž. prenesená",J264,0)</f>
        <v>0</v>
      </c>
      <c r="BI264" s="110">
        <f>IF(N264="nulová",J264,0)</f>
        <v>0</v>
      </c>
      <c r="BJ264" s="15" t="s">
        <v>218</v>
      </c>
      <c r="BK264" s="110">
        <f>ROUND(I264*H264,2)</f>
        <v>0</v>
      </c>
      <c r="BL264" s="15" t="s">
        <v>253</v>
      </c>
      <c r="BM264" s="145" t="s">
        <v>1041</v>
      </c>
    </row>
    <row r="265" spans="2:65" s="12" customFormat="1">
      <c r="B265" s="159"/>
      <c r="D265" s="160" t="s">
        <v>831</v>
      </c>
      <c r="E265" s="161" t="s">
        <v>103</v>
      </c>
      <c r="F265" s="162" t="s">
        <v>1042</v>
      </c>
      <c r="H265" s="163">
        <v>14</v>
      </c>
      <c r="L265" s="159"/>
      <c r="M265" s="164"/>
      <c r="T265" s="165"/>
      <c r="AT265" s="161" t="s">
        <v>831</v>
      </c>
      <c r="AU265" s="161" t="s">
        <v>218</v>
      </c>
      <c r="AV265" s="12" t="s">
        <v>218</v>
      </c>
      <c r="AW265" s="12" t="s">
        <v>126</v>
      </c>
      <c r="AX265" s="12" t="s">
        <v>103</v>
      </c>
      <c r="AY265" s="161" t="s">
        <v>239</v>
      </c>
    </row>
    <row r="266" spans="2:65" s="1" customFormat="1" ht="33" customHeight="1">
      <c r="B266" s="26"/>
      <c r="C266" s="146" t="s">
        <v>444</v>
      </c>
      <c r="D266" s="146" t="s">
        <v>471</v>
      </c>
      <c r="E266" s="147" t="s">
        <v>1043</v>
      </c>
      <c r="F266" s="148" t="s">
        <v>1044</v>
      </c>
      <c r="G266" s="149" t="s">
        <v>349</v>
      </c>
      <c r="H266" s="150">
        <v>18</v>
      </c>
      <c r="I266" s="313"/>
      <c r="J266" s="151">
        <f>ROUND(I266*H266,2)</f>
        <v>0</v>
      </c>
      <c r="K266" s="152"/>
      <c r="L266" s="26"/>
      <c r="M266" s="153" t="s">
        <v>103</v>
      </c>
      <c r="N266" s="106" t="s">
        <v>134</v>
      </c>
      <c r="P266" s="143">
        <f>O266*H266</f>
        <v>0</v>
      </c>
      <c r="Q266" s="143">
        <v>0</v>
      </c>
      <c r="R266" s="143">
        <f>Q266*H266</f>
        <v>0</v>
      </c>
      <c r="S266" s="143">
        <v>0</v>
      </c>
      <c r="T266" s="144">
        <f>S266*H266</f>
        <v>0</v>
      </c>
      <c r="AR266" s="145" t="s">
        <v>253</v>
      </c>
      <c r="AT266" s="145" t="s">
        <v>471</v>
      </c>
      <c r="AU266" s="145" t="s">
        <v>218</v>
      </c>
      <c r="AY266" s="15" t="s">
        <v>239</v>
      </c>
      <c r="BE266" s="110">
        <f>IF(N266="základná",J266,0)</f>
        <v>0</v>
      </c>
      <c r="BF266" s="110">
        <f>IF(N266="znížená",J266,0)</f>
        <v>0</v>
      </c>
      <c r="BG266" s="110">
        <f>IF(N266="zákl. prenesená",J266,0)</f>
        <v>0</v>
      </c>
      <c r="BH266" s="110">
        <f>IF(N266="zníž. prenesená",J266,0)</f>
        <v>0</v>
      </c>
      <c r="BI266" s="110">
        <f>IF(N266="nulová",J266,0)</f>
        <v>0</v>
      </c>
      <c r="BJ266" s="15" t="s">
        <v>218</v>
      </c>
      <c r="BK266" s="110">
        <f>ROUND(I266*H266,2)</f>
        <v>0</v>
      </c>
      <c r="BL266" s="15" t="s">
        <v>253</v>
      </c>
      <c r="BM266" s="145" t="s">
        <v>1045</v>
      </c>
    </row>
    <row r="267" spans="2:65" s="1" customFormat="1" ht="33" customHeight="1">
      <c r="B267" s="26"/>
      <c r="C267" s="133" t="s">
        <v>448</v>
      </c>
      <c r="D267" s="133" t="s">
        <v>237</v>
      </c>
      <c r="E267" s="134" t="s">
        <v>1046</v>
      </c>
      <c r="F267" s="135" t="s">
        <v>1047</v>
      </c>
      <c r="G267" s="136" t="s">
        <v>243</v>
      </c>
      <c r="H267" s="137">
        <v>3</v>
      </c>
      <c r="I267" s="312"/>
      <c r="J267" s="138">
        <f>ROUND(I267*H267,2)</f>
        <v>0</v>
      </c>
      <c r="K267" s="139"/>
      <c r="L267" s="140"/>
      <c r="M267" s="141" t="s">
        <v>103</v>
      </c>
      <c r="N267" s="142" t="s">
        <v>134</v>
      </c>
      <c r="P267" s="143">
        <f>O267*H267</f>
        <v>0</v>
      </c>
      <c r="Q267" s="143">
        <v>0.11495</v>
      </c>
      <c r="R267" s="143">
        <f>Q267*H267</f>
        <v>0.34484999999999999</v>
      </c>
      <c r="S267" s="143">
        <v>0</v>
      </c>
      <c r="T267" s="144">
        <f>S267*H267</f>
        <v>0</v>
      </c>
      <c r="AR267" s="145" t="s">
        <v>269</v>
      </c>
      <c r="AT267" s="145" t="s">
        <v>237</v>
      </c>
      <c r="AU267" s="145" t="s">
        <v>218</v>
      </c>
      <c r="AY267" s="15" t="s">
        <v>239</v>
      </c>
      <c r="BE267" s="110">
        <f>IF(N267="základná",J267,0)</f>
        <v>0</v>
      </c>
      <c r="BF267" s="110">
        <f>IF(N267="znížená",J267,0)</f>
        <v>0</v>
      </c>
      <c r="BG267" s="110">
        <f>IF(N267="zákl. prenesená",J267,0)</f>
        <v>0</v>
      </c>
      <c r="BH267" s="110">
        <f>IF(N267="zníž. prenesená",J267,0)</f>
        <v>0</v>
      </c>
      <c r="BI267" s="110">
        <f>IF(N267="nulová",J267,0)</f>
        <v>0</v>
      </c>
      <c r="BJ267" s="15" t="s">
        <v>218</v>
      </c>
      <c r="BK267" s="110">
        <f>ROUND(I267*H267,2)</f>
        <v>0</v>
      </c>
      <c r="BL267" s="15" t="s">
        <v>253</v>
      </c>
      <c r="BM267" s="145" t="s">
        <v>1048</v>
      </c>
    </row>
    <row r="268" spans="2:65" s="12" customFormat="1">
      <c r="B268" s="159"/>
      <c r="D268" s="160" t="s">
        <v>831</v>
      </c>
      <c r="E268" s="161" t="s">
        <v>103</v>
      </c>
      <c r="F268" s="162" t="s">
        <v>1049</v>
      </c>
      <c r="H268" s="163">
        <v>3</v>
      </c>
      <c r="L268" s="159"/>
      <c r="M268" s="164"/>
      <c r="T268" s="165"/>
      <c r="AT268" s="161" t="s">
        <v>831</v>
      </c>
      <c r="AU268" s="161" t="s">
        <v>218</v>
      </c>
      <c r="AV268" s="12" t="s">
        <v>218</v>
      </c>
      <c r="AW268" s="12" t="s">
        <v>126</v>
      </c>
      <c r="AX268" s="12" t="s">
        <v>103</v>
      </c>
      <c r="AY268" s="161" t="s">
        <v>239</v>
      </c>
    </row>
    <row r="269" spans="2:65" s="1" customFormat="1" ht="33" customHeight="1">
      <c r="B269" s="26"/>
      <c r="C269" s="146" t="s">
        <v>452</v>
      </c>
      <c r="D269" s="146" t="s">
        <v>471</v>
      </c>
      <c r="E269" s="147" t="s">
        <v>1050</v>
      </c>
      <c r="F269" s="148" t="s">
        <v>1051</v>
      </c>
      <c r="G269" s="149" t="s">
        <v>349</v>
      </c>
      <c r="H269" s="150">
        <v>70</v>
      </c>
      <c r="I269" s="313"/>
      <c r="J269" s="151">
        <f>ROUND(I269*H269,2)</f>
        <v>0</v>
      </c>
      <c r="K269" s="152"/>
      <c r="L269" s="26"/>
      <c r="M269" s="153" t="s">
        <v>103</v>
      </c>
      <c r="N269" s="106" t="s">
        <v>134</v>
      </c>
      <c r="P269" s="143">
        <f>O269*H269</f>
        <v>0</v>
      </c>
      <c r="Q269" s="143">
        <v>1.1260999999999999E-4</v>
      </c>
      <c r="R269" s="143">
        <f>Q269*H269</f>
        <v>7.8826999999999994E-3</v>
      </c>
      <c r="S269" s="143">
        <v>0</v>
      </c>
      <c r="T269" s="144">
        <f>S269*H269</f>
        <v>0</v>
      </c>
      <c r="AR269" s="145" t="s">
        <v>253</v>
      </c>
      <c r="AT269" s="145" t="s">
        <v>471</v>
      </c>
      <c r="AU269" s="145" t="s">
        <v>218</v>
      </c>
      <c r="AY269" s="15" t="s">
        <v>239</v>
      </c>
      <c r="BE269" s="110">
        <f>IF(N269="základná",J269,0)</f>
        <v>0</v>
      </c>
      <c r="BF269" s="110">
        <f>IF(N269="znížená",J269,0)</f>
        <v>0</v>
      </c>
      <c r="BG269" s="110">
        <f>IF(N269="zákl. prenesená",J269,0)</f>
        <v>0</v>
      </c>
      <c r="BH269" s="110">
        <f>IF(N269="zníž. prenesená",J269,0)</f>
        <v>0</v>
      </c>
      <c r="BI269" s="110">
        <f>IF(N269="nulová",J269,0)</f>
        <v>0</v>
      </c>
      <c r="BJ269" s="15" t="s">
        <v>218</v>
      </c>
      <c r="BK269" s="110">
        <f>ROUND(I269*H269,2)</f>
        <v>0</v>
      </c>
      <c r="BL269" s="15" t="s">
        <v>253</v>
      </c>
      <c r="BM269" s="145" t="s">
        <v>1052</v>
      </c>
    </row>
    <row r="270" spans="2:65" s="12" customFormat="1">
      <c r="B270" s="159"/>
      <c r="D270" s="160" t="s">
        <v>831</v>
      </c>
      <c r="E270" s="161" t="s">
        <v>103</v>
      </c>
      <c r="F270" s="162" t="s">
        <v>1053</v>
      </c>
      <c r="H270" s="163">
        <v>70</v>
      </c>
      <c r="L270" s="159"/>
      <c r="M270" s="164"/>
      <c r="T270" s="165"/>
      <c r="AT270" s="161" t="s">
        <v>831</v>
      </c>
      <c r="AU270" s="161" t="s">
        <v>218</v>
      </c>
      <c r="AV270" s="12" t="s">
        <v>218</v>
      </c>
      <c r="AW270" s="12" t="s">
        <v>126</v>
      </c>
      <c r="AX270" s="12" t="s">
        <v>103</v>
      </c>
      <c r="AY270" s="161" t="s">
        <v>239</v>
      </c>
    </row>
    <row r="271" spans="2:65" s="1" customFormat="1" ht="24.2" customHeight="1">
      <c r="B271" s="26"/>
      <c r="C271" s="146" t="s">
        <v>456</v>
      </c>
      <c r="D271" s="146" t="s">
        <v>471</v>
      </c>
      <c r="E271" s="147" t="s">
        <v>1054</v>
      </c>
      <c r="F271" s="148" t="s">
        <v>1055</v>
      </c>
      <c r="G271" s="149" t="s">
        <v>349</v>
      </c>
      <c r="H271" s="150">
        <v>10</v>
      </c>
      <c r="I271" s="313"/>
      <c r="J271" s="151">
        <f>ROUND(I271*H271,2)</f>
        <v>0</v>
      </c>
      <c r="K271" s="152"/>
      <c r="L271" s="26"/>
      <c r="M271" s="153" t="s">
        <v>103</v>
      </c>
      <c r="N271" s="106" t="s">
        <v>134</v>
      </c>
      <c r="P271" s="143">
        <f>O271*H271</f>
        <v>0</v>
      </c>
      <c r="Q271" s="143">
        <v>2.0000000000000002E-5</v>
      </c>
      <c r="R271" s="143">
        <f>Q271*H271</f>
        <v>2.0000000000000001E-4</v>
      </c>
      <c r="S271" s="143">
        <v>1.44E-2</v>
      </c>
      <c r="T271" s="144">
        <f>S271*H271</f>
        <v>0.14399999999999999</v>
      </c>
      <c r="AR271" s="145" t="s">
        <v>253</v>
      </c>
      <c r="AT271" s="145" t="s">
        <v>471</v>
      </c>
      <c r="AU271" s="145" t="s">
        <v>218</v>
      </c>
      <c r="AY271" s="15" t="s">
        <v>239</v>
      </c>
      <c r="BE271" s="110">
        <f>IF(N271="základná",J271,0)</f>
        <v>0</v>
      </c>
      <c r="BF271" s="110">
        <f>IF(N271="znížená",J271,0)</f>
        <v>0</v>
      </c>
      <c r="BG271" s="110">
        <f>IF(N271="zákl. prenesená",J271,0)</f>
        <v>0</v>
      </c>
      <c r="BH271" s="110">
        <f>IF(N271="zníž. prenesená",J271,0)</f>
        <v>0</v>
      </c>
      <c r="BI271" s="110">
        <f>IF(N271="nulová",J271,0)</f>
        <v>0</v>
      </c>
      <c r="BJ271" s="15" t="s">
        <v>218</v>
      </c>
      <c r="BK271" s="110">
        <f>ROUND(I271*H271,2)</f>
        <v>0</v>
      </c>
      <c r="BL271" s="15" t="s">
        <v>253</v>
      </c>
      <c r="BM271" s="145" t="s">
        <v>1056</v>
      </c>
    </row>
    <row r="272" spans="2:65" s="12" customFormat="1" ht="20.45" customHeight="1">
      <c r="B272" s="159"/>
      <c r="D272" s="160" t="s">
        <v>831</v>
      </c>
      <c r="E272" s="161" t="s">
        <v>103</v>
      </c>
      <c r="F272" s="162" t="s">
        <v>1057</v>
      </c>
      <c r="H272" s="163">
        <v>6</v>
      </c>
      <c r="L272" s="159"/>
      <c r="M272" s="164"/>
      <c r="T272" s="165"/>
      <c r="AT272" s="161" t="s">
        <v>831</v>
      </c>
      <c r="AU272" s="161" t="s">
        <v>218</v>
      </c>
      <c r="AV272" s="12" t="s">
        <v>218</v>
      </c>
      <c r="AW272" s="12" t="s">
        <v>126</v>
      </c>
      <c r="AX272" s="12" t="s">
        <v>164</v>
      </c>
      <c r="AY272" s="161" t="s">
        <v>239</v>
      </c>
    </row>
    <row r="273" spans="2:65" s="12" customFormat="1">
      <c r="B273" s="159"/>
      <c r="D273" s="160" t="s">
        <v>831</v>
      </c>
      <c r="E273" s="161" t="s">
        <v>103</v>
      </c>
      <c r="F273" s="162" t="s">
        <v>1058</v>
      </c>
      <c r="H273" s="163">
        <v>4</v>
      </c>
      <c r="L273" s="159"/>
      <c r="M273" s="164"/>
      <c r="T273" s="165"/>
      <c r="AT273" s="161" t="s">
        <v>831</v>
      </c>
      <c r="AU273" s="161" t="s">
        <v>218</v>
      </c>
      <c r="AV273" s="12" t="s">
        <v>218</v>
      </c>
      <c r="AW273" s="12" t="s">
        <v>126</v>
      </c>
      <c r="AX273" s="12" t="s">
        <v>164</v>
      </c>
      <c r="AY273" s="161" t="s">
        <v>239</v>
      </c>
    </row>
    <row r="274" spans="2:65" s="13" customFormat="1">
      <c r="B274" s="166"/>
      <c r="D274" s="160" t="s">
        <v>831</v>
      </c>
      <c r="E274" s="167" t="s">
        <v>103</v>
      </c>
      <c r="F274" s="168" t="s">
        <v>846</v>
      </c>
      <c r="H274" s="169">
        <v>10</v>
      </c>
      <c r="L274" s="166"/>
      <c r="M274" s="170"/>
      <c r="T274" s="171"/>
      <c r="AT274" s="167" t="s">
        <v>831</v>
      </c>
      <c r="AU274" s="167" t="s">
        <v>218</v>
      </c>
      <c r="AV274" s="13" t="s">
        <v>253</v>
      </c>
      <c r="AW274" s="13" t="s">
        <v>126</v>
      </c>
      <c r="AX274" s="13" t="s">
        <v>103</v>
      </c>
      <c r="AY274" s="167" t="s">
        <v>239</v>
      </c>
    </row>
    <row r="275" spans="2:65" s="11" customFormat="1" ht="23.1" customHeight="1">
      <c r="B275" s="122"/>
      <c r="D275" s="123" t="s">
        <v>163</v>
      </c>
      <c r="E275" s="131" t="s">
        <v>636</v>
      </c>
      <c r="F275" s="131" t="s">
        <v>1059</v>
      </c>
      <c r="J275" s="132">
        <f>BK275</f>
        <v>0</v>
      </c>
      <c r="L275" s="122"/>
      <c r="M275" s="126"/>
      <c r="P275" s="127">
        <f>P276</f>
        <v>0</v>
      </c>
      <c r="R275" s="127">
        <f>R276</f>
        <v>0</v>
      </c>
      <c r="T275" s="128">
        <f>T276</f>
        <v>0</v>
      </c>
      <c r="AR275" s="123" t="s">
        <v>103</v>
      </c>
      <c r="AT275" s="129" t="s">
        <v>163</v>
      </c>
      <c r="AU275" s="129" t="s">
        <v>103</v>
      </c>
      <c r="AY275" s="123" t="s">
        <v>239</v>
      </c>
      <c r="BK275" s="130">
        <f>BK276</f>
        <v>0</v>
      </c>
    </row>
    <row r="276" spans="2:65" s="1" customFormat="1" ht="33" customHeight="1">
      <c r="B276" s="26"/>
      <c r="C276" s="146" t="s">
        <v>460</v>
      </c>
      <c r="D276" s="146" t="s">
        <v>471</v>
      </c>
      <c r="E276" s="147" t="s">
        <v>1060</v>
      </c>
      <c r="F276" s="148" t="s">
        <v>1061</v>
      </c>
      <c r="G276" s="149" t="s">
        <v>835</v>
      </c>
      <c r="H276" s="150">
        <v>8969.5</v>
      </c>
      <c r="I276" s="313"/>
      <c r="J276" s="151">
        <f>ROUND(I276*H276,2)</f>
        <v>0</v>
      </c>
      <c r="K276" s="152"/>
      <c r="L276" s="26"/>
      <c r="M276" s="153" t="s">
        <v>103</v>
      </c>
      <c r="N276" s="106" t="s">
        <v>134</v>
      </c>
      <c r="P276" s="143">
        <f>O276*H276</f>
        <v>0</v>
      </c>
      <c r="Q276" s="143">
        <v>0</v>
      </c>
      <c r="R276" s="143">
        <f>Q276*H276</f>
        <v>0</v>
      </c>
      <c r="S276" s="143">
        <v>0</v>
      </c>
      <c r="T276" s="144">
        <f>S276*H276</f>
        <v>0</v>
      </c>
      <c r="AR276" s="145" t="s">
        <v>253</v>
      </c>
      <c r="AT276" s="145" t="s">
        <v>471</v>
      </c>
      <c r="AU276" s="145" t="s">
        <v>218</v>
      </c>
      <c r="AY276" s="15" t="s">
        <v>239</v>
      </c>
      <c r="BE276" s="110">
        <f>IF(N276="základná",J276,0)</f>
        <v>0</v>
      </c>
      <c r="BF276" s="110">
        <f>IF(N276="znížená",J276,0)</f>
        <v>0</v>
      </c>
      <c r="BG276" s="110">
        <f>IF(N276="zákl. prenesená",J276,0)</f>
        <v>0</v>
      </c>
      <c r="BH276" s="110">
        <f>IF(N276="zníž. prenesená",J276,0)</f>
        <v>0</v>
      </c>
      <c r="BI276" s="110">
        <f>IF(N276="nulová",J276,0)</f>
        <v>0</v>
      </c>
      <c r="BJ276" s="15" t="s">
        <v>218</v>
      </c>
      <c r="BK276" s="110">
        <f>ROUND(I276*H276,2)</f>
        <v>0</v>
      </c>
      <c r="BL276" s="15" t="s">
        <v>253</v>
      </c>
      <c r="BM276" s="145" t="s">
        <v>1062</v>
      </c>
    </row>
    <row r="277" spans="2:65" s="11" customFormat="1" ht="26.1" customHeight="1">
      <c r="B277" s="122"/>
      <c r="D277" s="123" t="s">
        <v>163</v>
      </c>
      <c r="E277" s="124" t="s">
        <v>1063</v>
      </c>
      <c r="F277" s="124" t="s">
        <v>1064</v>
      </c>
      <c r="J277" s="125">
        <f>BK277</f>
        <v>0</v>
      </c>
      <c r="L277" s="122"/>
      <c r="M277" s="126"/>
      <c r="P277" s="127">
        <f>P278</f>
        <v>0</v>
      </c>
      <c r="R277" s="127">
        <f>R278</f>
        <v>0.15295730000000002</v>
      </c>
      <c r="T277" s="128">
        <f>T278</f>
        <v>0</v>
      </c>
      <c r="AR277" s="123" t="s">
        <v>218</v>
      </c>
      <c r="AT277" s="129" t="s">
        <v>163</v>
      </c>
      <c r="AU277" s="129" t="s">
        <v>164</v>
      </c>
      <c r="AY277" s="123" t="s">
        <v>239</v>
      </c>
      <c r="BK277" s="130">
        <f>BK278</f>
        <v>0</v>
      </c>
    </row>
    <row r="278" spans="2:65" s="11" customFormat="1" ht="23.1" customHeight="1">
      <c r="B278" s="122"/>
      <c r="D278" s="123" t="s">
        <v>163</v>
      </c>
      <c r="E278" s="131" t="s">
        <v>1065</v>
      </c>
      <c r="F278" s="131" t="s">
        <v>1066</v>
      </c>
      <c r="J278" s="132">
        <f>BK278</f>
        <v>0</v>
      </c>
      <c r="L278" s="122"/>
      <c r="M278" s="126"/>
      <c r="P278" s="127">
        <f>SUM(P279:P287)</f>
        <v>0</v>
      </c>
      <c r="R278" s="127">
        <f>SUM(R279:R287)</f>
        <v>0.15295730000000002</v>
      </c>
      <c r="T278" s="128">
        <f>SUM(T279:T287)</f>
        <v>0</v>
      </c>
      <c r="AR278" s="123" t="s">
        <v>218</v>
      </c>
      <c r="AT278" s="129" t="s">
        <v>163</v>
      </c>
      <c r="AU278" s="129" t="s">
        <v>103</v>
      </c>
      <c r="AY278" s="123" t="s">
        <v>239</v>
      </c>
      <c r="BK278" s="130">
        <f>SUM(BK279:BK287)</f>
        <v>0</v>
      </c>
    </row>
    <row r="279" spans="2:65" s="1" customFormat="1" ht="24.2" customHeight="1">
      <c r="B279" s="26"/>
      <c r="C279" s="146" t="s">
        <v>464</v>
      </c>
      <c r="D279" s="146" t="s">
        <v>471</v>
      </c>
      <c r="E279" s="147" t="s">
        <v>1067</v>
      </c>
      <c r="F279" s="148" t="s">
        <v>1068</v>
      </c>
      <c r="G279" s="149" t="s">
        <v>50</v>
      </c>
      <c r="H279" s="150">
        <v>70</v>
      </c>
      <c r="I279" s="313"/>
      <c r="J279" s="151">
        <f>ROUND(I279*H279,2)</f>
        <v>0</v>
      </c>
      <c r="K279" s="152"/>
      <c r="L279" s="26"/>
      <c r="M279" s="153" t="s">
        <v>103</v>
      </c>
      <c r="N279" s="106" t="s">
        <v>134</v>
      </c>
      <c r="P279" s="143">
        <f>O279*H279</f>
        <v>0</v>
      </c>
      <c r="Q279" s="143">
        <v>1.4E-3</v>
      </c>
      <c r="R279" s="143">
        <f>Q279*H279</f>
        <v>9.8000000000000004E-2</v>
      </c>
      <c r="S279" s="143">
        <v>0</v>
      </c>
      <c r="T279" s="144">
        <f>S279*H279</f>
        <v>0</v>
      </c>
      <c r="AR279" s="145" t="s">
        <v>301</v>
      </c>
      <c r="AT279" s="145" t="s">
        <v>471</v>
      </c>
      <c r="AU279" s="145" t="s">
        <v>218</v>
      </c>
      <c r="AY279" s="15" t="s">
        <v>239</v>
      </c>
      <c r="BE279" s="110">
        <f>IF(N279="základná",J279,0)</f>
        <v>0</v>
      </c>
      <c r="BF279" s="110">
        <f>IF(N279="znížená",J279,0)</f>
        <v>0</v>
      </c>
      <c r="BG279" s="110">
        <f>IF(N279="zákl. prenesená",J279,0)</f>
        <v>0</v>
      </c>
      <c r="BH279" s="110">
        <f>IF(N279="zníž. prenesená",J279,0)</f>
        <v>0</v>
      </c>
      <c r="BI279" s="110">
        <f>IF(N279="nulová",J279,0)</f>
        <v>0</v>
      </c>
      <c r="BJ279" s="15" t="s">
        <v>218</v>
      </c>
      <c r="BK279" s="110">
        <f>ROUND(I279*H279,2)</f>
        <v>0</v>
      </c>
      <c r="BL279" s="15" t="s">
        <v>301</v>
      </c>
      <c r="BM279" s="145" t="s">
        <v>1069</v>
      </c>
    </row>
    <row r="280" spans="2:65" s="12" customFormat="1" ht="20.45" customHeight="1">
      <c r="B280" s="159"/>
      <c r="D280" s="160" t="s">
        <v>831</v>
      </c>
      <c r="E280" s="161" t="s">
        <v>103</v>
      </c>
      <c r="F280" s="162" t="s">
        <v>1070</v>
      </c>
      <c r="H280" s="163">
        <v>70</v>
      </c>
      <c r="L280" s="159"/>
      <c r="M280" s="164"/>
      <c r="T280" s="165"/>
      <c r="AT280" s="161" t="s">
        <v>831</v>
      </c>
      <c r="AU280" s="161" t="s">
        <v>218</v>
      </c>
      <c r="AV280" s="12" t="s">
        <v>218</v>
      </c>
      <c r="AW280" s="12" t="s">
        <v>126</v>
      </c>
      <c r="AX280" s="12" t="s">
        <v>103</v>
      </c>
      <c r="AY280" s="161" t="s">
        <v>239</v>
      </c>
    </row>
    <row r="281" spans="2:65" s="1" customFormat="1" ht="24.2" customHeight="1">
      <c r="B281" s="26"/>
      <c r="C281" s="133" t="s">
        <v>470</v>
      </c>
      <c r="D281" s="133" t="s">
        <v>237</v>
      </c>
      <c r="E281" s="134" t="s">
        <v>1071</v>
      </c>
      <c r="F281" s="135" t="s">
        <v>1072</v>
      </c>
      <c r="G281" s="136" t="s">
        <v>414</v>
      </c>
      <c r="H281" s="137">
        <v>23.1</v>
      </c>
      <c r="I281" s="312"/>
      <c r="J281" s="138">
        <f>ROUND(I281*H281,2)</f>
        <v>0</v>
      </c>
      <c r="K281" s="139"/>
      <c r="L281" s="140"/>
      <c r="M281" s="141" t="s">
        <v>103</v>
      </c>
      <c r="N281" s="142" t="s">
        <v>134</v>
      </c>
      <c r="P281" s="143">
        <f>O281*H281</f>
        <v>0</v>
      </c>
      <c r="Q281" s="143">
        <v>1E-3</v>
      </c>
      <c r="R281" s="143">
        <f>Q281*H281</f>
        <v>2.3100000000000002E-2</v>
      </c>
      <c r="S281" s="143">
        <v>0</v>
      </c>
      <c r="T281" s="144">
        <f>S281*H281</f>
        <v>0</v>
      </c>
      <c r="AR281" s="145" t="s">
        <v>363</v>
      </c>
      <c r="AT281" s="145" t="s">
        <v>237</v>
      </c>
      <c r="AU281" s="145" t="s">
        <v>218</v>
      </c>
      <c r="AY281" s="15" t="s">
        <v>239</v>
      </c>
      <c r="BE281" s="110">
        <f>IF(N281="základná",J281,0)</f>
        <v>0</v>
      </c>
      <c r="BF281" s="110">
        <f>IF(N281="znížená",J281,0)</f>
        <v>0</v>
      </c>
      <c r="BG281" s="110">
        <f>IF(N281="zákl. prenesená",J281,0)</f>
        <v>0</v>
      </c>
      <c r="BH281" s="110">
        <f>IF(N281="zníž. prenesená",J281,0)</f>
        <v>0</v>
      </c>
      <c r="BI281" s="110">
        <f>IF(N281="nulová",J281,0)</f>
        <v>0</v>
      </c>
      <c r="BJ281" s="15" t="s">
        <v>218</v>
      </c>
      <c r="BK281" s="110">
        <f>ROUND(I281*H281,2)</f>
        <v>0</v>
      </c>
      <c r="BL281" s="15" t="s">
        <v>301</v>
      </c>
      <c r="BM281" s="145" t="s">
        <v>1073</v>
      </c>
    </row>
    <row r="282" spans="2:65" s="12" customFormat="1">
      <c r="B282" s="159"/>
      <c r="D282" s="160" t="s">
        <v>831</v>
      </c>
      <c r="E282" s="161" t="s">
        <v>103</v>
      </c>
      <c r="F282" s="162" t="s">
        <v>1074</v>
      </c>
      <c r="H282" s="163">
        <v>21</v>
      </c>
      <c r="L282" s="159"/>
      <c r="M282" s="164"/>
      <c r="T282" s="165"/>
      <c r="AT282" s="161" t="s">
        <v>831</v>
      </c>
      <c r="AU282" s="161" t="s">
        <v>218</v>
      </c>
      <c r="AV282" s="12" t="s">
        <v>218</v>
      </c>
      <c r="AW282" s="12" t="s">
        <v>126</v>
      </c>
      <c r="AX282" s="12" t="s">
        <v>103</v>
      </c>
      <c r="AY282" s="161" t="s">
        <v>239</v>
      </c>
    </row>
    <row r="283" spans="2:65" s="12" customFormat="1">
      <c r="B283" s="159"/>
      <c r="D283" s="160" t="s">
        <v>831</v>
      </c>
      <c r="F283" s="162" t="s">
        <v>1075</v>
      </c>
      <c r="H283" s="163">
        <v>23.1</v>
      </c>
      <c r="L283" s="159"/>
      <c r="M283" s="164"/>
      <c r="T283" s="165"/>
      <c r="AT283" s="161" t="s">
        <v>831</v>
      </c>
      <c r="AU283" s="161" t="s">
        <v>218</v>
      </c>
      <c r="AV283" s="12" t="s">
        <v>218</v>
      </c>
      <c r="AW283" s="12" t="s">
        <v>106</v>
      </c>
      <c r="AX283" s="12" t="s">
        <v>103</v>
      </c>
      <c r="AY283" s="161" t="s">
        <v>239</v>
      </c>
    </row>
    <row r="284" spans="2:65" s="1" customFormat="1" ht="24.2" customHeight="1">
      <c r="B284" s="26"/>
      <c r="C284" s="146" t="s">
        <v>476</v>
      </c>
      <c r="D284" s="146" t="s">
        <v>471</v>
      </c>
      <c r="E284" s="147" t="s">
        <v>1076</v>
      </c>
      <c r="F284" s="148" t="s">
        <v>1077</v>
      </c>
      <c r="G284" s="149" t="s">
        <v>50</v>
      </c>
      <c r="H284" s="150">
        <v>40.5</v>
      </c>
      <c r="I284" s="313"/>
      <c r="J284" s="151">
        <f>ROUND(I284*H284,2)</f>
        <v>0</v>
      </c>
      <c r="K284" s="152"/>
      <c r="L284" s="26"/>
      <c r="M284" s="153" t="s">
        <v>103</v>
      </c>
      <c r="N284" s="106" t="s">
        <v>134</v>
      </c>
      <c r="P284" s="143">
        <f>O284*H284</f>
        <v>0</v>
      </c>
      <c r="Q284" s="143">
        <v>0</v>
      </c>
      <c r="R284" s="143">
        <f>Q284*H284</f>
        <v>0</v>
      </c>
      <c r="S284" s="143">
        <v>0</v>
      </c>
      <c r="T284" s="144">
        <f>S284*H284</f>
        <v>0</v>
      </c>
      <c r="AR284" s="145" t="s">
        <v>301</v>
      </c>
      <c r="AT284" s="145" t="s">
        <v>471</v>
      </c>
      <c r="AU284" s="145" t="s">
        <v>218</v>
      </c>
      <c r="AY284" s="15" t="s">
        <v>239</v>
      </c>
      <c r="BE284" s="110">
        <f>IF(N284="základná",J284,0)</f>
        <v>0</v>
      </c>
      <c r="BF284" s="110">
        <f>IF(N284="znížená",J284,0)</f>
        <v>0</v>
      </c>
      <c r="BG284" s="110">
        <f>IF(N284="zákl. prenesená",J284,0)</f>
        <v>0</v>
      </c>
      <c r="BH284" s="110">
        <f>IF(N284="zníž. prenesená",J284,0)</f>
        <v>0</v>
      </c>
      <c r="BI284" s="110">
        <f>IF(N284="nulová",J284,0)</f>
        <v>0</v>
      </c>
      <c r="BJ284" s="15" t="s">
        <v>218</v>
      </c>
      <c r="BK284" s="110">
        <f>ROUND(I284*H284,2)</f>
        <v>0</v>
      </c>
      <c r="BL284" s="15" t="s">
        <v>301</v>
      </c>
      <c r="BM284" s="145" t="s">
        <v>1078</v>
      </c>
    </row>
    <row r="285" spans="2:65" s="12" customFormat="1" ht="20.45" customHeight="1">
      <c r="B285" s="159"/>
      <c r="D285" s="160" t="s">
        <v>831</v>
      </c>
      <c r="E285" s="161" t="s">
        <v>103</v>
      </c>
      <c r="F285" s="162" t="s">
        <v>1079</v>
      </c>
      <c r="H285" s="163">
        <v>40.5</v>
      </c>
      <c r="L285" s="159"/>
      <c r="M285" s="164"/>
      <c r="T285" s="165"/>
      <c r="AT285" s="161" t="s">
        <v>831</v>
      </c>
      <c r="AU285" s="161" t="s">
        <v>218</v>
      </c>
      <c r="AV285" s="12" t="s">
        <v>218</v>
      </c>
      <c r="AW285" s="12" t="s">
        <v>126</v>
      </c>
      <c r="AX285" s="12" t="s">
        <v>103</v>
      </c>
      <c r="AY285" s="161" t="s">
        <v>239</v>
      </c>
    </row>
    <row r="286" spans="2:65" s="1" customFormat="1" ht="24.2" customHeight="1">
      <c r="B286" s="26"/>
      <c r="C286" s="133" t="s">
        <v>480</v>
      </c>
      <c r="D286" s="133" t="s">
        <v>237</v>
      </c>
      <c r="E286" s="134" t="s">
        <v>1080</v>
      </c>
      <c r="F286" s="135" t="s">
        <v>1081</v>
      </c>
      <c r="G286" s="136" t="s">
        <v>50</v>
      </c>
      <c r="H286" s="137">
        <v>46.17</v>
      </c>
      <c r="I286" s="312"/>
      <c r="J286" s="138">
        <f>ROUND(I286*H286,2)</f>
        <v>0</v>
      </c>
      <c r="K286" s="139"/>
      <c r="L286" s="140"/>
      <c r="M286" s="141" t="s">
        <v>103</v>
      </c>
      <c r="N286" s="142" t="s">
        <v>134</v>
      </c>
      <c r="P286" s="143">
        <f>O286*H286</f>
        <v>0</v>
      </c>
      <c r="Q286" s="143">
        <v>6.8999999999999997E-4</v>
      </c>
      <c r="R286" s="143">
        <f>Q286*H286</f>
        <v>3.1857299999999998E-2</v>
      </c>
      <c r="S286" s="143">
        <v>0</v>
      </c>
      <c r="T286" s="144">
        <f>S286*H286</f>
        <v>0</v>
      </c>
      <c r="AR286" s="145" t="s">
        <v>363</v>
      </c>
      <c r="AT286" s="145" t="s">
        <v>237</v>
      </c>
      <c r="AU286" s="145" t="s">
        <v>218</v>
      </c>
      <c r="AY286" s="15" t="s">
        <v>239</v>
      </c>
      <c r="BE286" s="110">
        <f>IF(N286="základná",J286,0)</f>
        <v>0</v>
      </c>
      <c r="BF286" s="110">
        <f>IF(N286="znížená",J286,0)</f>
        <v>0</v>
      </c>
      <c r="BG286" s="110">
        <f>IF(N286="zákl. prenesená",J286,0)</f>
        <v>0</v>
      </c>
      <c r="BH286" s="110">
        <f>IF(N286="zníž. prenesená",J286,0)</f>
        <v>0</v>
      </c>
      <c r="BI286" s="110">
        <f>IF(N286="nulová",J286,0)</f>
        <v>0</v>
      </c>
      <c r="BJ286" s="15" t="s">
        <v>218</v>
      </c>
      <c r="BK286" s="110">
        <f>ROUND(I286*H286,2)</f>
        <v>0</v>
      </c>
      <c r="BL286" s="15" t="s">
        <v>301</v>
      </c>
      <c r="BM286" s="145" t="s">
        <v>1082</v>
      </c>
    </row>
    <row r="287" spans="2:65" s="12" customFormat="1">
      <c r="B287" s="159"/>
      <c r="D287" s="160" t="s">
        <v>831</v>
      </c>
      <c r="F287" s="162" t="s">
        <v>1083</v>
      </c>
      <c r="H287" s="163">
        <v>46.17</v>
      </c>
      <c r="L287" s="159"/>
      <c r="M287" s="172"/>
      <c r="N287" s="173"/>
      <c r="O287" s="173"/>
      <c r="P287" s="173"/>
      <c r="Q287" s="173"/>
      <c r="R287" s="173"/>
      <c r="S287" s="173"/>
      <c r="T287" s="174"/>
      <c r="AT287" s="161" t="s">
        <v>831</v>
      </c>
      <c r="AU287" s="161" t="s">
        <v>218</v>
      </c>
      <c r="AV287" s="12" t="s">
        <v>218</v>
      </c>
      <c r="AW287" s="12" t="s">
        <v>106</v>
      </c>
      <c r="AX287" s="12" t="s">
        <v>103</v>
      </c>
      <c r="AY287" s="161" t="s">
        <v>239</v>
      </c>
    </row>
    <row r="288" spans="2:65" s="1" customFormat="1" ht="6.95" customHeight="1">
      <c r="B288" s="36"/>
      <c r="C288" s="37"/>
      <c r="D288" s="37"/>
      <c r="E288" s="37"/>
      <c r="F288" s="37"/>
      <c r="G288" s="37"/>
      <c r="H288" s="37"/>
      <c r="I288" s="37"/>
      <c r="J288" s="37"/>
      <c r="K288" s="37"/>
      <c r="L288" s="26"/>
    </row>
  </sheetData>
  <sheetProtection algorithmName="SHA-512" hashValue="nJ7WpUA901ztmyYUwCKrvPXPdKy5bOt0oKueM+/0uKQjT77G/5bDTPVaMqpuPc92dGwvX2J3kcX/+ZC4MmpCVw==" saltValue="vyKY0pyYRlJ2rBzuL2uQ9A==" spinCount="100000" sheet="1" objects="1" scenarios="1"/>
  <mergeCells count="14">
    <mergeCell ref="E127:H127"/>
    <mergeCell ref="D113:F113"/>
    <mergeCell ref="D112:F112"/>
    <mergeCell ref="E18:H18"/>
    <mergeCell ref="E9:H9"/>
    <mergeCell ref="E125:H125"/>
    <mergeCell ref="L2:V2"/>
    <mergeCell ref="D110:F110"/>
    <mergeCell ref="E85:H85"/>
    <mergeCell ref="D111:F111"/>
    <mergeCell ref="E7:H7"/>
    <mergeCell ref="E87:H87"/>
    <mergeCell ref="E27:H27"/>
    <mergeCell ref="D109:F10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M157"/>
  <sheetViews>
    <sheetView showGridLines="0" topLeftCell="A121" workbookViewId="0">
      <selection activeCell="W152" sqref="W152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177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1084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J104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ROUND((SUM(BE104:BE111) + SUM(BE131:BE156)),  2)</f>
        <v>0</v>
      </c>
      <c r="G35" s="82"/>
      <c r="H35" s="82"/>
      <c r="I35" s="83">
        <v>0.23</v>
      </c>
      <c r="J35" s="81">
        <f>ROUND(((SUM(BE104:BE111) + SUM(BE131:BE156))*I35),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ROUND((SUM(BF104:BF111) + SUM(BF131:BF156)),  2)</f>
        <v>0</v>
      </c>
      <c r="I36" s="85">
        <v>0.23</v>
      </c>
      <c r="J36" s="84">
        <f>ROUND(((SUM(BF104:BF111) + SUM(BF131:BF156))*I36),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ROUND((SUM(BG104:BG111) + SUM(BG131:BG156)),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ROUND((SUM(BH104:BH111) + SUM(BH131:BH156)),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ROUND((SUM(BI104:BI111) + SUM(BI131:BI156)),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SO 161.1 - Cyklochodník - pre napojenie obce Valaliky - Nové Koščany na cestu III/3813 v úseku "N-E"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J131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J132</f>
        <v>0</v>
      </c>
      <c r="L97" s="97"/>
    </row>
    <row r="98" spans="2:62" s="9" customFormat="1" ht="20.100000000000001" hidden="1" customHeight="1">
      <c r="B98" s="101"/>
      <c r="D98" s="102" t="s">
        <v>817</v>
      </c>
      <c r="E98" s="103"/>
      <c r="F98" s="103"/>
      <c r="G98" s="103"/>
      <c r="H98" s="103"/>
      <c r="I98" s="103"/>
      <c r="J98" s="104">
        <f>J133</f>
        <v>0</v>
      </c>
      <c r="L98" s="101"/>
    </row>
    <row r="99" spans="2:62" s="9" customFormat="1" ht="20.100000000000001" hidden="1" customHeight="1">
      <c r="B99" s="101"/>
      <c r="D99" s="102" t="s">
        <v>820</v>
      </c>
      <c r="E99" s="103"/>
      <c r="F99" s="103"/>
      <c r="G99" s="103"/>
      <c r="H99" s="103"/>
      <c r="I99" s="103"/>
      <c r="J99" s="104">
        <f>J142</f>
        <v>0</v>
      </c>
      <c r="L99" s="101"/>
    </row>
    <row r="100" spans="2:62" s="9" customFormat="1" ht="20.100000000000001" hidden="1" customHeight="1">
      <c r="B100" s="101"/>
      <c r="D100" s="102" t="s">
        <v>821</v>
      </c>
      <c r="E100" s="103"/>
      <c r="F100" s="103"/>
      <c r="G100" s="103"/>
      <c r="H100" s="103"/>
      <c r="I100" s="103"/>
      <c r="J100" s="104">
        <f>J153</f>
        <v>0</v>
      </c>
      <c r="L100" s="101"/>
    </row>
    <row r="101" spans="2:62" s="9" customFormat="1" ht="20.100000000000001" hidden="1" customHeight="1">
      <c r="B101" s="101"/>
      <c r="D101" s="102" t="s">
        <v>822</v>
      </c>
      <c r="E101" s="103"/>
      <c r="F101" s="103"/>
      <c r="G101" s="103"/>
      <c r="H101" s="103"/>
      <c r="I101" s="103"/>
      <c r="J101" s="104">
        <f>J155</f>
        <v>0</v>
      </c>
      <c r="L101" s="101"/>
    </row>
    <row r="102" spans="2:62" s="1" customFormat="1" ht="21.75" hidden="1" customHeight="1">
      <c r="B102" s="26"/>
      <c r="L102" s="26"/>
    </row>
    <row r="103" spans="2:62" s="1" customFormat="1" ht="6.95" hidden="1" customHeight="1">
      <c r="B103" s="26"/>
      <c r="L103" s="26"/>
    </row>
    <row r="104" spans="2:62" s="1" customFormat="1" ht="29.25" hidden="1" customHeight="1">
      <c r="B104" s="26"/>
      <c r="C104" s="96" t="s">
        <v>215</v>
      </c>
      <c r="J104" s="105">
        <f>ROUND(J105 + J106 + J107 + J108 + J109 + J110,2)</f>
        <v>0</v>
      </c>
      <c r="L104" s="26"/>
      <c r="N104" s="106" t="s">
        <v>19</v>
      </c>
    </row>
    <row r="105" spans="2:62" s="1" customFormat="1" ht="18" hidden="1" customHeight="1">
      <c r="B105" s="26"/>
      <c r="D105" s="319" t="s">
        <v>216</v>
      </c>
      <c r="E105" s="317"/>
      <c r="F105" s="317"/>
      <c r="J105" s="108">
        <v>0</v>
      </c>
      <c r="L105" s="26"/>
      <c r="N105" s="109" t="s">
        <v>134</v>
      </c>
      <c r="AY105" s="15" t="s">
        <v>217</v>
      </c>
      <c r="BE105" s="110">
        <f t="shared" ref="BE105:BE110" si="0">IF(N105="základná",J105,0)</f>
        <v>0</v>
      </c>
      <c r="BF105" s="110">
        <f t="shared" ref="BF105:BF110" si="1">IF(N105="znížená",J105,0)</f>
        <v>0</v>
      </c>
      <c r="BG105" s="110">
        <f t="shared" ref="BG105:BG110" si="2">IF(N105="zákl. prenesená",J105,0)</f>
        <v>0</v>
      </c>
      <c r="BH105" s="110">
        <f t="shared" ref="BH105:BH110" si="3">IF(N105="zníž. prenesená",J105,0)</f>
        <v>0</v>
      </c>
      <c r="BI105" s="110">
        <f t="shared" ref="BI105:BI110" si="4">IF(N105="nulová",J105,0)</f>
        <v>0</v>
      </c>
      <c r="BJ105" s="15" t="s">
        <v>218</v>
      </c>
    </row>
    <row r="106" spans="2:62" s="1" customFormat="1" ht="18" hidden="1" customHeight="1">
      <c r="B106" s="26"/>
      <c r="D106" s="319" t="s">
        <v>219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si="0"/>
        <v>0</v>
      </c>
      <c r="BF106" s="110">
        <f t="shared" si="1"/>
        <v>0</v>
      </c>
      <c r="BG106" s="110">
        <f t="shared" si="2"/>
        <v>0</v>
      </c>
      <c r="BH106" s="110">
        <f t="shared" si="3"/>
        <v>0</v>
      </c>
      <c r="BI106" s="110">
        <f t="shared" si="4"/>
        <v>0</v>
      </c>
      <c r="BJ106" s="15" t="s">
        <v>218</v>
      </c>
    </row>
    <row r="107" spans="2:62" s="1" customFormat="1" ht="18" hidden="1" customHeight="1">
      <c r="B107" s="26"/>
      <c r="D107" s="319" t="s">
        <v>220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t="18" hidden="1" customHeight="1">
      <c r="B108" s="26"/>
      <c r="D108" s="319" t="s">
        <v>221</v>
      </c>
      <c r="E108" s="317"/>
      <c r="F108" s="317"/>
      <c r="J108" s="108">
        <v>0</v>
      </c>
      <c r="L108" s="26"/>
      <c r="N108" s="109" t="s">
        <v>134</v>
      </c>
      <c r="AY108" s="15" t="s">
        <v>217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t="18" hidden="1" customHeight="1">
      <c r="B109" s="26"/>
      <c r="D109" s="319" t="s">
        <v>222</v>
      </c>
      <c r="E109" s="317"/>
      <c r="F109" s="317"/>
      <c r="J109" s="108">
        <v>0</v>
      </c>
      <c r="L109" s="26"/>
      <c r="N109" s="109" t="s">
        <v>134</v>
      </c>
      <c r="AY109" s="15" t="s">
        <v>217</v>
      </c>
      <c r="BE109" s="110">
        <f t="shared" si="0"/>
        <v>0</v>
      </c>
      <c r="BF109" s="110">
        <f t="shared" si="1"/>
        <v>0</v>
      </c>
      <c r="BG109" s="110">
        <f t="shared" si="2"/>
        <v>0</v>
      </c>
      <c r="BH109" s="110">
        <f t="shared" si="3"/>
        <v>0</v>
      </c>
      <c r="BI109" s="110">
        <f t="shared" si="4"/>
        <v>0</v>
      </c>
      <c r="BJ109" s="15" t="s">
        <v>218</v>
      </c>
    </row>
    <row r="110" spans="2:62" s="1" customFormat="1" ht="18" hidden="1" customHeight="1">
      <c r="B110" s="26"/>
      <c r="D110" s="107" t="s">
        <v>223</v>
      </c>
      <c r="J110" s="108">
        <f>ROUND(J30*T110,2)</f>
        <v>0</v>
      </c>
      <c r="L110" s="26"/>
      <c r="N110" s="109" t="s">
        <v>134</v>
      </c>
      <c r="AY110" s="15" t="s">
        <v>224</v>
      </c>
      <c r="BE110" s="110">
        <f t="shared" si="0"/>
        <v>0</v>
      </c>
      <c r="BF110" s="110">
        <f t="shared" si="1"/>
        <v>0</v>
      </c>
      <c r="BG110" s="110">
        <f t="shared" si="2"/>
        <v>0</v>
      </c>
      <c r="BH110" s="110">
        <f t="shared" si="3"/>
        <v>0</v>
      </c>
      <c r="BI110" s="110">
        <f t="shared" si="4"/>
        <v>0</v>
      </c>
      <c r="BJ110" s="15" t="s">
        <v>218</v>
      </c>
    </row>
    <row r="111" spans="2:62" s="1" customFormat="1" hidden="1">
      <c r="B111" s="26"/>
      <c r="L111" s="26"/>
    </row>
    <row r="112" spans="2:62" s="1" customFormat="1" ht="29.25" hidden="1" customHeight="1">
      <c r="B112" s="26"/>
      <c r="C112" s="111" t="s">
        <v>225</v>
      </c>
      <c r="D112" s="86"/>
      <c r="E112" s="86"/>
      <c r="F112" s="86"/>
      <c r="G112" s="86"/>
      <c r="H112" s="86"/>
      <c r="I112" s="86"/>
      <c r="J112" s="112">
        <f>ROUND(J96+J104,2)</f>
        <v>0</v>
      </c>
      <c r="K112" s="86"/>
      <c r="L112" s="26"/>
    </row>
    <row r="113" spans="2:12" s="1" customFormat="1" ht="6.95" hidden="1" customHeight="1"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26"/>
    </row>
    <row r="114" spans="2:12" hidden="1"/>
    <row r="115" spans="2:12" hidden="1"/>
    <row r="116" spans="2:12" hidden="1"/>
    <row r="117" spans="2:12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26"/>
    </row>
    <row r="118" spans="2:12" s="1" customFormat="1" ht="24.95" customHeight="1">
      <c r="B118" s="26"/>
      <c r="C118" s="19" t="s">
        <v>21</v>
      </c>
      <c r="L118" s="26"/>
    </row>
    <row r="119" spans="2:12" s="1" customFormat="1" ht="6.95" customHeight="1">
      <c r="B119" s="26"/>
      <c r="L119" s="26"/>
    </row>
    <row r="120" spans="2:12" s="1" customFormat="1" ht="12" customHeight="1">
      <c r="B120" s="26"/>
      <c r="C120" s="23" t="s">
        <v>1</v>
      </c>
      <c r="L120" s="26"/>
    </row>
    <row r="121" spans="2:12" s="1" customFormat="1" ht="16.5" customHeight="1">
      <c r="B121" s="26"/>
      <c r="E121" s="316" t="str">
        <f>E7</f>
        <v>Strategické územie Valalíky</v>
      </c>
      <c r="F121" s="317"/>
      <c r="G121" s="317"/>
      <c r="H121" s="317"/>
      <c r="L121" s="26"/>
    </row>
    <row r="122" spans="2:12" s="1" customFormat="1" ht="12" customHeight="1">
      <c r="B122" s="26"/>
      <c r="C122" s="23" t="s">
        <v>201</v>
      </c>
      <c r="L122" s="26"/>
    </row>
    <row r="123" spans="2:12" s="1" customFormat="1" ht="30" customHeight="1">
      <c r="B123" s="26"/>
      <c r="E123" s="318" t="str">
        <f>E9</f>
        <v>SO 161.1 - Cyklochodník - pre napojenie obce Valaliky - Nové Koščany na cestu III/3813 v úseku "N-E"</v>
      </c>
      <c r="F123" s="317"/>
      <c r="G123" s="317"/>
      <c r="H123" s="317"/>
      <c r="L123" s="26"/>
    </row>
    <row r="124" spans="2:12" s="1" customFormat="1" ht="6.95" customHeight="1">
      <c r="B124" s="26"/>
      <c r="L124" s="26"/>
    </row>
    <row r="125" spans="2:12" s="1" customFormat="1" ht="12" customHeight="1">
      <c r="B125" s="26"/>
      <c r="C125" s="23" t="s">
        <v>4</v>
      </c>
      <c r="F125" s="22" t="str">
        <f>F12</f>
        <v>kú: Valaliky, kú: Barca, kú: Čaňa</v>
      </c>
      <c r="I125" s="23" t="s">
        <v>13</v>
      </c>
      <c r="J125" s="42" t="str">
        <f>IF(J12="","",J12)</f>
        <v>27. 7. 2026</v>
      </c>
      <c r="L125" s="26"/>
    </row>
    <row r="126" spans="2:12" s="1" customFormat="1" ht="6.95" customHeight="1">
      <c r="B126" s="26"/>
      <c r="L126" s="26"/>
    </row>
    <row r="127" spans="2:12" s="1" customFormat="1" ht="25.7" customHeight="1">
      <c r="B127" s="26"/>
      <c r="C127" s="23" t="s">
        <v>6</v>
      </c>
      <c r="F127" s="22" t="str">
        <f>E15</f>
        <v>Valaliky Industrial Park, s.r.o., Bratislava</v>
      </c>
      <c r="I127" s="23" t="s">
        <v>124</v>
      </c>
      <c r="J127" s="25" t="str">
        <f>E21</f>
        <v>RRi design, spol. s r.o., Košice</v>
      </c>
      <c r="L127" s="26"/>
    </row>
    <row r="128" spans="2:12" s="1" customFormat="1" ht="15.2" customHeight="1">
      <c r="B128" s="26"/>
      <c r="C128" s="23" t="s">
        <v>123</v>
      </c>
      <c r="F128" s="22">
        <f>IF(E18="","",E18)</f>
        <v>0</v>
      </c>
      <c r="I128" s="23" t="s">
        <v>127</v>
      </c>
      <c r="J128" s="25" t="str">
        <f>E24</f>
        <v xml:space="preserve"> </v>
      </c>
      <c r="L128" s="26"/>
    </row>
    <row r="129" spans="2:65" s="1" customFormat="1" ht="10.35" customHeight="1">
      <c r="B129" s="26"/>
      <c r="L129" s="26"/>
    </row>
    <row r="130" spans="2:65" s="10" customFormat="1" ht="29.25" customHeight="1">
      <c r="B130" s="113"/>
      <c r="C130" s="114" t="s">
        <v>226</v>
      </c>
      <c r="D130" s="115" t="s">
        <v>149</v>
      </c>
      <c r="E130" s="115" t="s">
        <v>66</v>
      </c>
      <c r="F130" s="115" t="s">
        <v>67</v>
      </c>
      <c r="G130" s="115" t="s">
        <v>227</v>
      </c>
      <c r="H130" s="115" t="s">
        <v>228</v>
      </c>
      <c r="I130" s="115" t="s">
        <v>229</v>
      </c>
      <c r="J130" s="116" t="s">
        <v>207</v>
      </c>
      <c r="K130" s="117" t="s">
        <v>230</v>
      </c>
      <c r="L130" s="113"/>
      <c r="M130" s="48" t="s">
        <v>103</v>
      </c>
      <c r="N130" s="49" t="s">
        <v>19</v>
      </c>
      <c r="O130" s="49" t="s">
        <v>231</v>
      </c>
      <c r="P130" s="49" t="s">
        <v>232</v>
      </c>
      <c r="Q130" s="49" t="s">
        <v>233</v>
      </c>
      <c r="R130" s="49" t="s">
        <v>234</v>
      </c>
      <c r="S130" s="49" t="s">
        <v>235</v>
      </c>
      <c r="T130" s="50" t="s">
        <v>236</v>
      </c>
    </row>
    <row r="131" spans="2:65" s="1" customFormat="1" ht="23.1" customHeight="1">
      <c r="B131" s="26"/>
      <c r="C131" s="53" t="s">
        <v>203</v>
      </c>
      <c r="J131" s="118">
        <f>BK131</f>
        <v>0</v>
      </c>
      <c r="L131" s="26"/>
      <c r="M131" s="51"/>
      <c r="N131" s="43"/>
      <c r="O131" s="43"/>
      <c r="P131" s="119">
        <f>P132</f>
        <v>0</v>
      </c>
      <c r="Q131" s="43"/>
      <c r="R131" s="119">
        <f>R132</f>
        <v>84.792070999999993</v>
      </c>
      <c r="S131" s="43"/>
      <c r="T131" s="120">
        <f>T132</f>
        <v>0</v>
      </c>
      <c r="AT131" s="15" t="s">
        <v>163</v>
      </c>
      <c r="AU131" s="15" t="s">
        <v>209</v>
      </c>
      <c r="BK131" s="121">
        <f>BK132</f>
        <v>0</v>
      </c>
    </row>
    <row r="132" spans="2:65" s="11" customFormat="1" ht="26.1" customHeight="1">
      <c r="B132" s="122"/>
      <c r="D132" s="123" t="s">
        <v>163</v>
      </c>
      <c r="E132" s="124" t="s">
        <v>825</v>
      </c>
      <c r="F132" s="124" t="s">
        <v>826</v>
      </c>
      <c r="J132" s="125">
        <f>BK132</f>
        <v>0</v>
      </c>
      <c r="L132" s="122"/>
      <c r="M132" s="126"/>
      <c r="P132" s="127">
        <f>P133+P142+P153+P155</f>
        <v>0</v>
      </c>
      <c r="R132" s="127">
        <f>R133+R142+R153+R155</f>
        <v>84.792070999999993</v>
      </c>
      <c r="T132" s="128">
        <f>T133+T142+T153+T155</f>
        <v>0</v>
      </c>
      <c r="AR132" s="123" t="s">
        <v>103</v>
      </c>
      <c r="AT132" s="129" t="s">
        <v>163</v>
      </c>
      <c r="AU132" s="129" t="s">
        <v>164</v>
      </c>
      <c r="AY132" s="123" t="s">
        <v>239</v>
      </c>
      <c r="BK132" s="130">
        <f>BK133+BK142+BK153+BK155</f>
        <v>0</v>
      </c>
    </row>
    <row r="133" spans="2:65" s="11" customFormat="1" ht="23.1" customHeight="1">
      <c r="B133" s="122"/>
      <c r="D133" s="123" t="s">
        <v>163</v>
      </c>
      <c r="E133" s="131" t="s">
        <v>103</v>
      </c>
      <c r="F133" s="131" t="s">
        <v>827</v>
      </c>
      <c r="J133" s="132">
        <f>BK133</f>
        <v>0</v>
      </c>
      <c r="L133" s="122"/>
      <c r="M133" s="126"/>
      <c r="P133" s="127">
        <f>SUM(P134:P141)</f>
        <v>0</v>
      </c>
      <c r="R133" s="127">
        <f>SUM(R134:R141)</f>
        <v>7.9011560000000003</v>
      </c>
      <c r="T133" s="128">
        <f>SUM(T134:T141)</f>
        <v>0</v>
      </c>
      <c r="AR133" s="123" t="s">
        <v>103</v>
      </c>
      <c r="AT133" s="129" t="s">
        <v>163</v>
      </c>
      <c r="AU133" s="129" t="s">
        <v>103</v>
      </c>
      <c r="AY133" s="123" t="s">
        <v>239</v>
      </c>
      <c r="BK133" s="130">
        <f>SUM(BK134:BK141)</f>
        <v>0</v>
      </c>
    </row>
    <row r="134" spans="2:65" s="1" customFormat="1" ht="24.2" customHeight="1">
      <c r="B134" s="26"/>
      <c r="C134" s="146" t="s">
        <v>103</v>
      </c>
      <c r="D134" s="146" t="s">
        <v>471</v>
      </c>
      <c r="E134" s="147" t="s">
        <v>1085</v>
      </c>
      <c r="F134" s="148" t="s">
        <v>1086</v>
      </c>
      <c r="G134" s="149" t="s">
        <v>696</v>
      </c>
      <c r="H134" s="150">
        <v>4.18</v>
      </c>
      <c r="I134" s="313"/>
      <c r="J134" s="151">
        <f>ROUND(I134*H134,2)</f>
        <v>0</v>
      </c>
      <c r="K134" s="152"/>
      <c r="L134" s="26"/>
      <c r="M134" s="153" t="s">
        <v>103</v>
      </c>
      <c r="N134" s="106" t="s">
        <v>134</v>
      </c>
      <c r="P134" s="143">
        <f>O134*H134</f>
        <v>0</v>
      </c>
      <c r="Q134" s="143">
        <v>0</v>
      </c>
      <c r="R134" s="143">
        <f>Q134*H134</f>
        <v>0</v>
      </c>
      <c r="S134" s="143">
        <v>0</v>
      </c>
      <c r="T134" s="144">
        <f>S134*H134</f>
        <v>0</v>
      </c>
      <c r="AR134" s="145" t="s">
        <v>253</v>
      </c>
      <c r="AT134" s="145" t="s">
        <v>471</v>
      </c>
      <c r="AU134" s="145" t="s">
        <v>218</v>
      </c>
      <c r="AY134" s="15" t="s">
        <v>239</v>
      </c>
      <c r="BE134" s="110">
        <f>IF(N134="základná",J134,0)</f>
        <v>0</v>
      </c>
      <c r="BF134" s="110">
        <f>IF(N134="znížená",J134,0)</f>
        <v>0</v>
      </c>
      <c r="BG134" s="110">
        <f>IF(N134="zákl. prenesená",J134,0)</f>
        <v>0</v>
      </c>
      <c r="BH134" s="110">
        <f>IF(N134="zníž. prenesená",J134,0)</f>
        <v>0</v>
      </c>
      <c r="BI134" s="110">
        <f>IF(N134="nulová",J134,0)</f>
        <v>0</v>
      </c>
      <c r="BJ134" s="15" t="s">
        <v>218</v>
      </c>
      <c r="BK134" s="110">
        <f>ROUND(I134*H134,2)</f>
        <v>0</v>
      </c>
      <c r="BL134" s="15" t="s">
        <v>253</v>
      </c>
      <c r="BM134" s="145" t="s">
        <v>1087</v>
      </c>
    </row>
    <row r="135" spans="2:65" s="12" customFormat="1">
      <c r="B135" s="159"/>
      <c r="D135" s="160" t="s">
        <v>831</v>
      </c>
      <c r="E135" s="161" t="s">
        <v>103</v>
      </c>
      <c r="F135" s="162" t="s">
        <v>1088</v>
      </c>
      <c r="H135" s="163">
        <v>4.18</v>
      </c>
      <c r="L135" s="159"/>
      <c r="M135" s="164"/>
      <c r="T135" s="165"/>
      <c r="AT135" s="161" t="s">
        <v>831</v>
      </c>
      <c r="AU135" s="161" t="s">
        <v>218</v>
      </c>
      <c r="AV135" s="12" t="s">
        <v>218</v>
      </c>
      <c r="AW135" s="12" t="s">
        <v>126</v>
      </c>
      <c r="AX135" s="12" t="s">
        <v>103</v>
      </c>
      <c r="AY135" s="161" t="s">
        <v>239</v>
      </c>
    </row>
    <row r="136" spans="2:65" s="1" customFormat="1" ht="16.5" customHeight="1">
      <c r="B136" s="26"/>
      <c r="C136" s="133" t="s">
        <v>218</v>
      </c>
      <c r="D136" s="133" t="s">
        <v>237</v>
      </c>
      <c r="E136" s="134" t="s">
        <v>1089</v>
      </c>
      <c r="F136" s="135" t="s">
        <v>1090</v>
      </c>
      <c r="G136" s="136" t="s">
        <v>835</v>
      </c>
      <c r="H136" s="137">
        <v>7.9</v>
      </c>
      <c r="I136" s="312"/>
      <c r="J136" s="138">
        <f>ROUND(I136*H136,2)</f>
        <v>0</v>
      </c>
      <c r="K136" s="139"/>
      <c r="L136" s="140"/>
      <c r="M136" s="141" t="s">
        <v>103</v>
      </c>
      <c r="N136" s="142" t="s">
        <v>134</v>
      </c>
      <c r="P136" s="143">
        <f>O136*H136</f>
        <v>0</v>
      </c>
      <c r="Q136" s="143">
        <v>1</v>
      </c>
      <c r="R136" s="143">
        <f>Q136*H136</f>
        <v>7.9</v>
      </c>
      <c r="S136" s="143">
        <v>0</v>
      </c>
      <c r="T136" s="144">
        <f>S136*H136</f>
        <v>0</v>
      </c>
      <c r="AR136" s="145" t="s">
        <v>269</v>
      </c>
      <c r="AT136" s="145" t="s">
        <v>237</v>
      </c>
      <c r="AU136" s="145" t="s">
        <v>218</v>
      </c>
      <c r="AY136" s="15" t="s">
        <v>239</v>
      </c>
      <c r="BE136" s="110">
        <f>IF(N136="základná",J136,0)</f>
        <v>0</v>
      </c>
      <c r="BF136" s="110">
        <f>IF(N136="znížená",J136,0)</f>
        <v>0</v>
      </c>
      <c r="BG136" s="110">
        <f>IF(N136="zákl. prenesená",J136,0)</f>
        <v>0</v>
      </c>
      <c r="BH136" s="110">
        <f>IF(N136="zníž. prenesená",J136,0)</f>
        <v>0</v>
      </c>
      <c r="BI136" s="110">
        <f>IF(N136="nulová",J136,0)</f>
        <v>0</v>
      </c>
      <c r="BJ136" s="15" t="s">
        <v>218</v>
      </c>
      <c r="BK136" s="110">
        <f>ROUND(I136*H136,2)</f>
        <v>0</v>
      </c>
      <c r="BL136" s="15" t="s">
        <v>253</v>
      </c>
      <c r="BM136" s="145" t="s">
        <v>1091</v>
      </c>
    </row>
    <row r="137" spans="2:65" s="12" customFormat="1">
      <c r="B137" s="159"/>
      <c r="D137" s="160" t="s">
        <v>831</v>
      </c>
      <c r="F137" s="162" t="s">
        <v>1092</v>
      </c>
      <c r="H137" s="163">
        <v>7.9</v>
      </c>
      <c r="L137" s="159"/>
      <c r="M137" s="164"/>
      <c r="T137" s="165"/>
      <c r="AT137" s="161" t="s">
        <v>831</v>
      </c>
      <c r="AU137" s="161" t="s">
        <v>218</v>
      </c>
      <c r="AV137" s="12" t="s">
        <v>218</v>
      </c>
      <c r="AW137" s="12" t="s">
        <v>106</v>
      </c>
      <c r="AX137" s="12" t="s">
        <v>103</v>
      </c>
      <c r="AY137" s="161" t="s">
        <v>239</v>
      </c>
    </row>
    <row r="138" spans="2:65" s="1" customFormat="1" ht="21.75" customHeight="1">
      <c r="B138" s="26"/>
      <c r="C138" s="146" t="s">
        <v>249</v>
      </c>
      <c r="D138" s="146" t="s">
        <v>471</v>
      </c>
      <c r="E138" s="147" t="s">
        <v>897</v>
      </c>
      <c r="F138" s="148" t="s">
        <v>898</v>
      </c>
      <c r="G138" s="149" t="s">
        <v>50</v>
      </c>
      <c r="H138" s="150">
        <v>37.4</v>
      </c>
      <c r="I138" s="313"/>
      <c r="J138" s="151">
        <f>ROUND(I138*H138,2)</f>
        <v>0</v>
      </c>
      <c r="K138" s="152"/>
      <c r="L138" s="26"/>
      <c r="M138" s="153" t="s">
        <v>103</v>
      </c>
      <c r="N138" s="106" t="s">
        <v>134</v>
      </c>
      <c r="P138" s="143">
        <f>O138*H138</f>
        <v>0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253</v>
      </c>
      <c r="AT138" s="145" t="s">
        <v>471</v>
      </c>
      <c r="AU138" s="145" t="s">
        <v>218</v>
      </c>
      <c r="AY138" s="15" t="s">
        <v>239</v>
      </c>
      <c r="BE138" s="110">
        <f>IF(N138="základná",J138,0)</f>
        <v>0</v>
      </c>
      <c r="BF138" s="110">
        <f>IF(N138="znížená",J138,0)</f>
        <v>0</v>
      </c>
      <c r="BG138" s="110">
        <f>IF(N138="zákl. prenesená",J138,0)</f>
        <v>0</v>
      </c>
      <c r="BH138" s="110">
        <f>IF(N138="zníž. prenesená",J138,0)</f>
        <v>0</v>
      </c>
      <c r="BI138" s="110">
        <f>IF(N138="nulová",J138,0)</f>
        <v>0</v>
      </c>
      <c r="BJ138" s="15" t="s">
        <v>218</v>
      </c>
      <c r="BK138" s="110">
        <f>ROUND(I138*H138,2)</f>
        <v>0</v>
      </c>
      <c r="BL138" s="15" t="s">
        <v>253</v>
      </c>
      <c r="BM138" s="145" t="s">
        <v>1093</v>
      </c>
    </row>
    <row r="139" spans="2:65" s="12" customFormat="1">
      <c r="B139" s="159"/>
      <c r="D139" s="160" t="s">
        <v>831</v>
      </c>
      <c r="E139" s="161" t="s">
        <v>103</v>
      </c>
      <c r="F139" s="162" t="s">
        <v>1094</v>
      </c>
      <c r="H139" s="163">
        <v>37.4</v>
      </c>
      <c r="L139" s="159"/>
      <c r="M139" s="164"/>
      <c r="T139" s="165"/>
      <c r="AT139" s="161" t="s">
        <v>831</v>
      </c>
      <c r="AU139" s="161" t="s">
        <v>218</v>
      </c>
      <c r="AV139" s="12" t="s">
        <v>218</v>
      </c>
      <c r="AW139" s="12" t="s">
        <v>126</v>
      </c>
      <c r="AX139" s="12" t="s">
        <v>103</v>
      </c>
      <c r="AY139" s="161" t="s">
        <v>239</v>
      </c>
    </row>
    <row r="140" spans="2:65" s="1" customFormat="1" ht="16.5" customHeight="1">
      <c r="B140" s="26"/>
      <c r="C140" s="133" t="s">
        <v>253</v>
      </c>
      <c r="D140" s="133" t="s">
        <v>237</v>
      </c>
      <c r="E140" s="134" t="s">
        <v>901</v>
      </c>
      <c r="F140" s="135" t="s">
        <v>902</v>
      </c>
      <c r="G140" s="136" t="s">
        <v>414</v>
      </c>
      <c r="H140" s="137">
        <v>1.1559999999999999</v>
      </c>
      <c r="I140" s="312"/>
      <c r="J140" s="138">
        <f>ROUND(I140*H140,2)</f>
        <v>0</v>
      </c>
      <c r="K140" s="139"/>
      <c r="L140" s="140"/>
      <c r="M140" s="141" t="s">
        <v>103</v>
      </c>
      <c r="N140" s="142" t="s">
        <v>134</v>
      </c>
      <c r="P140" s="143">
        <f>O140*H140</f>
        <v>0</v>
      </c>
      <c r="Q140" s="143">
        <v>1E-3</v>
      </c>
      <c r="R140" s="143">
        <f>Q140*H140</f>
        <v>1.1559999999999999E-3</v>
      </c>
      <c r="S140" s="143">
        <v>0</v>
      </c>
      <c r="T140" s="144">
        <f>S140*H140</f>
        <v>0</v>
      </c>
      <c r="AR140" s="145" t="s">
        <v>269</v>
      </c>
      <c r="AT140" s="145" t="s">
        <v>237</v>
      </c>
      <c r="AU140" s="145" t="s">
        <v>218</v>
      </c>
      <c r="AY140" s="15" t="s">
        <v>239</v>
      </c>
      <c r="BE140" s="110">
        <f>IF(N140="základná",J140,0)</f>
        <v>0</v>
      </c>
      <c r="BF140" s="110">
        <f>IF(N140="znížená",J140,0)</f>
        <v>0</v>
      </c>
      <c r="BG140" s="110">
        <f>IF(N140="zákl. prenesená",J140,0)</f>
        <v>0</v>
      </c>
      <c r="BH140" s="110">
        <f>IF(N140="zníž. prenesená",J140,0)</f>
        <v>0</v>
      </c>
      <c r="BI140" s="110">
        <f>IF(N140="nulová",J140,0)</f>
        <v>0</v>
      </c>
      <c r="BJ140" s="15" t="s">
        <v>218</v>
      </c>
      <c r="BK140" s="110">
        <f>ROUND(I140*H140,2)</f>
        <v>0</v>
      </c>
      <c r="BL140" s="15" t="s">
        <v>253</v>
      </c>
      <c r="BM140" s="145" t="s">
        <v>1095</v>
      </c>
    </row>
    <row r="141" spans="2:65" s="12" customFormat="1">
      <c r="B141" s="159"/>
      <c r="D141" s="160" t="s">
        <v>831</v>
      </c>
      <c r="F141" s="162" t="s">
        <v>1096</v>
      </c>
      <c r="H141" s="163">
        <v>1.1559999999999999</v>
      </c>
      <c r="L141" s="159"/>
      <c r="M141" s="164"/>
      <c r="T141" s="165"/>
      <c r="AT141" s="161" t="s">
        <v>831</v>
      </c>
      <c r="AU141" s="161" t="s">
        <v>218</v>
      </c>
      <c r="AV141" s="12" t="s">
        <v>218</v>
      </c>
      <c r="AW141" s="12" t="s">
        <v>106</v>
      </c>
      <c r="AX141" s="12" t="s">
        <v>103</v>
      </c>
      <c r="AY141" s="161" t="s">
        <v>239</v>
      </c>
    </row>
    <row r="142" spans="2:65" s="11" customFormat="1" ht="23.1" customHeight="1">
      <c r="B142" s="122"/>
      <c r="D142" s="123" t="s">
        <v>163</v>
      </c>
      <c r="E142" s="131" t="s">
        <v>257</v>
      </c>
      <c r="F142" s="131" t="s">
        <v>995</v>
      </c>
      <c r="J142" s="132">
        <f>BK142</f>
        <v>0</v>
      </c>
      <c r="L142" s="122"/>
      <c r="M142" s="126"/>
      <c r="P142" s="127">
        <f>SUM(P143:P152)</f>
        <v>0</v>
      </c>
      <c r="R142" s="127">
        <f>SUM(R143:R152)</f>
        <v>76.878023999999996</v>
      </c>
      <c r="T142" s="128">
        <f>SUM(T143:T152)</f>
        <v>0</v>
      </c>
      <c r="AR142" s="123" t="s">
        <v>103</v>
      </c>
      <c r="AT142" s="129" t="s">
        <v>163</v>
      </c>
      <c r="AU142" s="129" t="s">
        <v>103</v>
      </c>
      <c r="AY142" s="123" t="s">
        <v>239</v>
      </c>
      <c r="BK142" s="130">
        <f>SUM(BK143:BK152)</f>
        <v>0</v>
      </c>
    </row>
    <row r="143" spans="2:65" s="1" customFormat="1" ht="33" customHeight="1">
      <c r="B143" s="26"/>
      <c r="C143" s="146" t="s">
        <v>257</v>
      </c>
      <c r="D143" s="146" t="s">
        <v>471</v>
      </c>
      <c r="E143" s="147" t="s">
        <v>1097</v>
      </c>
      <c r="F143" s="148" t="s">
        <v>1098</v>
      </c>
      <c r="G143" s="149" t="s">
        <v>50</v>
      </c>
      <c r="H143" s="150">
        <v>118.8</v>
      </c>
      <c r="I143" s="313"/>
      <c r="J143" s="151">
        <f>ROUND(I143*H143,2)</f>
        <v>0</v>
      </c>
      <c r="K143" s="152"/>
      <c r="L143" s="26"/>
      <c r="M143" s="153" t="s">
        <v>103</v>
      </c>
      <c r="N143" s="106" t="s">
        <v>134</v>
      </c>
      <c r="P143" s="143">
        <f>O143*H143</f>
        <v>0</v>
      </c>
      <c r="Q143" s="143">
        <v>0.40246999999999999</v>
      </c>
      <c r="R143" s="143">
        <f>Q143*H143</f>
        <v>47.813435999999996</v>
      </c>
      <c r="S143" s="143">
        <v>0</v>
      </c>
      <c r="T143" s="144">
        <f>S143*H143</f>
        <v>0</v>
      </c>
      <c r="AR143" s="145" t="s">
        <v>253</v>
      </c>
      <c r="AT143" s="145" t="s">
        <v>471</v>
      </c>
      <c r="AU143" s="145" t="s">
        <v>218</v>
      </c>
      <c r="AY143" s="15" t="s">
        <v>239</v>
      </c>
      <c r="BE143" s="110">
        <f>IF(N143="základná",J143,0)</f>
        <v>0</v>
      </c>
      <c r="BF143" s="110">
        <f>IF(N143="znížená",J143,0)</f>
        <v>0</v>
      </c>
      <c r="BG143" s="110">
        <f>IF(N143="zákl. prenesená",J143,0)</f>
        <v>0</v>
      </c>
      <c r="BH143" s="110">
        <f>IF(N143="zníž. prenesená",J143,0)</f>
        <v>0</v>
      </c>
      <c r="BI143" s="110">
        <f>IF(N143="nulová",J143,0)</f>
        <v>0</v>
      </c>
      <c r="BJ143" s="15" t="s">
        <v>218</v>
      </c>
      <c r="BK143" s="110">
        <f>ROUND(I143*H143,2)</f>
        <v>0</v>
      </c>
      <c r="BL143" s="15" t="s">
        <v>253</v>
      </c>
      <c r="BM143" s="145" t="s">
        <v>1099</v>
      </c>
    </row>
    <row r="144" spans="2:65" s="12" customFormat="1">
      <c r="B144" s="159"/>
      <c r="D144" s="160" t="s">
        <v>831</v>
      </c>
      <c r="E144" s="161" t="s">
        <v>103</v>
      </c>
      <c r="F144" s="162" t="s">
        <v>1100</v>
      </c>
      <c r="H144" s="163">
        <v>118.8</v>
      </c>
      <c r="L144" s="159"/>
      <c r="M144" s="164"/>
      <c r="T144" s="165"/>
      <c r="AT144" s="161" t="s">
        <v>831</v>
      </c>
      <c r="AU144" s="161" t="s">
        <v>218</v>
      </c>
      <c r="AV144" s="12" t="s">
        <v>218</v>
      </c>
      <c r="AW144" s="12" t="s">
        <v>126</v>
      </c>
      <c r="AX144" s="12" t="s">
        <v>103</v>
      </c>
      <c r="AY144" s="161" t="s">
        <v>239</v>
      </c>
    </row>
    <row r="145" spans="2:65" s="1" customFormat="1" ht="33" customHeight="1">
      <c r="B145" s="26"/>
      <c r="C145" s="146" t="s">
        <v>261</v>
      </c>
      <c r="D145" s="146" t="s">
        <v>471</v>
      </c>
      <c r="E145" s="147" t="s">
        <v>1101</v>
      </c>
      <c r="F145" s="148" t="s">
        <v>1102</v>
      </c>
      <c r="G145" s="149" t="s">
        <v>50</v>
      </c>
      <c r="H145" s="150">
        <v>118.8</v>
      </c>
      <c r="I145" s="313"/>
      <c r="J145" s="151">
        <f>ROUND(I145*H145,2)</f>
        <v>0</v>
      </c>
      <c r="K145" s="152"/>
      <c r="L145" s="26"/>
      <c r="M145" s="153" t="s">
        <v>103</v>
      </c>
      <c r="N145" s="106" t="s">
        <v>134</v>
      </c>
      <c r="P145" s="143">
        <f>O145*H145</f>
        <v>0</v>
      </c>
      <c r="Q145" s="143">
        <v>5.8100000000000001E-3</v>
      </c>
      <c r="R145" s="143">
        <f>Q145*H145</f>
        <v>0.69022799999999995</v>
      </c>
      <c r="S145" s="143">
        <v>0</v>
      </c>
      <c r="T145" s="144">
        <f>S145*H145</f>
        <v>0</v>
      </c>
      <c r="AR145" s="145" t="s">
        <v>253</v>
      </c>
      <c r="AT145" s="145" t="s">
        <v>471</v>
      </c>
      <c r="AU145" s="145" t="s">
        <v>218</v>
      </c>
      <c r="AY145" s="15" t="s">
        <v>239</v>
      </c>
      <c r="BE145" s="110">
        <f>IF(N145="základná",J145,0)</f>
        <v>0</v>
      </c>
      <c r="BF145" s="110">
        <f>IF(N145="znížená",J145,0)</f>
        <v>0</v>
      </c>
      <c r="BG145" s="110">
        <f>IF(N145="zákl. prenesená",J145,0)</f>
        <v>0</v>
      </c>
      <c r="BH145" s="110">
        <f>IF(N145="zníž. prenesená",J145,0)</f>
        <v>0</v>
      </c>
      <c r="BI145" s="110">
        <f>IF(N145="nulová",J145,0)</f>
        <v>0</v>
      </c>
      <c r="BJ145" s="15" t="s">
        <v>218</v>
      </c>
      <c r="BK145" s="110">
        <f>ROUND(I145*H145,2)</f>
        <v>0</v>
      </c>
      <c r="BL145" s="15" t="s">
        <v>253</v>
      </c>
      <c r="BM145" s="145" t="s">
        <v>1103</v>
      </c>
    </row>
    <row r="146" spans="2:65" s="1" customFormat="1" ht="33" customHeight="1">
      <c r="B146" s="26"/>
      <c r="C146" s="146" t="s">
        <v>265</v>
      </c>
      <c r="D146" s="146" t="s">
        <v>471</v>
      </c>
      <c r="E146" s="147" t="s">
        <v>1018</v>
      </c>
      <c r="F146" s="148" t="s">
        <v>1019</v>
      </c>
      <c r="G146" s="149" t="s">
        <v>50</v>
      </c>
      <c r="H146" s="150">
        <v>118.8</v>
      </c>
      <c r="I146" s="313"/>
      <c r="J146" s="151">
        <f>ROUND(I146*H146,2)</f>
        <v>0</v>
      </c>
      <c r="K146" s="152"/>
      <c r="L146" s="26"/>
      <c r="M146" s="153" t="s">
        <v>103</v>
      </c>
      <c r="N146" s="106" t="s">
        <v>134</v>
      </c>
      <c r="P146" s="143">
        <f>O146*H146</f>
        <v>0</v>
      </c>
      <c r="Q146" s="143">
        <v>5.1000000000000004E-4</v>
      </c>
      <c r="R146" s="143">
        <f>Q146*H146</f>
        <v>6.0588000000000003E-2</v>
      </c>
      <c r="S146" s="143">
        <v>0</v>
      </c>
      <c r="T146" s="144">
        <f>S146*H146</f>
        <v>0</v>
      </c>
      <c r="AR146" s="145" t="s">
        <v>253</v>
      </c>
      <c r="AT146" s="145" t="s">
        <v>471</v>
      </c>
      <c r="AU146" s="145" t="s">
        <v>218</v>
      </c>
      <c r="AY146" s="15" t="s">
        <v>239</v>
      </c>
      <c r="BE146" s="110">
        <f>IF(N146="základná",J146,0)</f>
        <v>0</v>
      </c>
      <c r="BF146" s="110">
        <f>IF(N146="znížená",J146,0)</f>
        <v>0</v>
      </c>
      <c r="BG146" s="110">
        <f>IF(N146="zákl. prenesená",J146,0)</f>
        <v>0</v>
      </c>
      <c r="BH146" s="110">
        <f>IF(N146="zníž. prenesená",J146,0)</f>
        <v>0</v>
      </c>
      <c r="BI146" s="110">
        <f>IF(N146="nulová",J146,0)</f>
        <v>0</v>
      </c>
      <c r="BJ146" s="15" t="s">
        <v>218</v>
      </c>
      <c r="BK146" s="110">
        <f>ROUND(I146*H146,2)</f>
        <v>0</v>
      </c>
      <c r="BL146" s="15" t="s">
        <v>253</v>
      </c>
      <c r="BM146" s="145" t="s">
        <v>1104</v>
      </c>
    </row>
    <row r="147" spans="2:65" s="1" customFormat="1" ht="33" customHeight="1">
      <c r="B147" s="26"/>
      <c r="C147" s="146" t="s">
        <v>269</v>
      </c>
      <c r="D147" s="146" t="s">
        <v>471</v>
      </c>
      <c r="E147" s="147" t="s">
        <v>1105</v>
      </c>
      <c r="F147" s="148" t="s">
        <v>1106</v>
      </c>
      <c r="G147" s="149" t="s">
        <v>50</v>
      </c>
      <c r="H147" s="150">
        <v>118.8</v>
      </c>
      <c r="I147" s="313"/>
      <c r="J147" s="151">
        <f>ROUND(I147*H147,2)</f>
        <v>0</v>
      </c>
      <c r="K147" s="152"/>
      <c r="L147" s="26"/>
      <c r="M147" s="153" t="s">
        <v>103</v>
      </c>
      <c r="N147" s="106" t="s">
        <v>134</v>
      </c>
      <c r="P147" s="143">
        <f>O147*H147</f>
        <v>0</v>
      </c>
      <c r="Q147" s="143">
        <v>0.10373</v>
      </c>
      <c r="R147" s="143">
        <f>Q147*H147</f>
        <v>12.323124</v>
      </c>
      <c r="S147" s="143">
        <v>0</v>
      </c>
      <c r="T147" s="144">
        <f>S147*H147</f>
        <v>0</v>
      </c>
      <c r="AR147" s="145" t="s">
        <v>253</v>
      </c>
      <c r="AT147" s="145" t="s">
        <v>471</v>
      </c>
      <c r="AU147" s="145" t="s">
        <v>218</v>
      </c>
      <c r="AY147" s="15" t="s">
        <v>239</v>
      </c>
      <c r="BE147" s="110">
        <f>IF(N147="základná",J147,0)</f>
        <v>0</v>
      </c>
      <c r="BF147" s="110">
        <f>IF(N147="znížená",J147,0)</f>
        <v>0</v>
      </c>
      <c r="BG147" s="110">
        <f>IF(N147="zákl. prenesená",J147,0)</f>
        <v>0</v>
      </c>
      <c r="BH147" s="110">
        <f>IF(N147="zníž. prenesená",J147,0)</f>
        <v>0</v>
      </c>
      <c r="BI147" s="110">
        <f>IF(N147="nulová",J147,0)</f>
        <v>0</v>
      </c>
      <c r="BJ147" s="15" t="s">
        <v>218</v>
      </c>
      <c r="BK147" s="110">
        <f>ROUND(I147*H147,2)</f>
        <v>0</v>
      </c>
      <c r="BL147" s="15" t="s">
        <v>253</v>
      </c>
      <c r="BM147" s="145" t="s">
        <v>1107</v>
      </c>
    </row>
    <row r="148" spans="2:65" s="1" customFormat="1" ht="33" customHeight="1">
      <c r="B148" s="26"/>
      <c r="C148" s="146" t="s">
        <v>273</v>
      </c>
      <c r="D148" s="146" t="s">
        <v>471</v>
      </c>
      <c r="E148" s="147" t="s">
        <v>1108</v>
      </c>
      <c r="F148" s="148" t="s">
        <v>1109</v>
      </c>
      <c r="G148" s="149" t="s">
        <v>50</v>
      </c>
      <c r="H148" s="150">
        <v>118.8</v>
      </c>
      <c r="I148" s="313"/>
      <c r="J148" s="151">
        <f>ROUND(I148*H148,2)</f>
        <v>0</v>
      </c>
      <c r="K148" s="152"/>
      <c r="L148" s="26"/>
      <c r="M148" s="153" t="s">
        <v>103</v>
      </c>
      <c r="N148" s="106" t="s">
        <v>134</v>
      </c>
      <c r="P148" s="143">
        <f>O148*H148</f>
        <v>0</v>
      </c>
      <c r="Q148" s="143">
        <v>0.12966</v>
      </c>
      <c r="R148" s="143">
        <f>Q148*H148</f>
        <v>15.403608</v>
      </c>
      <c r="S148" s="143">
        <v>0</v>
      </c>
      <c r="T148" s="144">
        <f>S148*H148</f>
        <v>0</v>
      </c>
      <c r="AR148" s="145" t="s">
        <v>253</v>
      </c>
      <c r="AT148" s="145" t="s">
        <v>471</v>
      </c>
      <c r="AU148" s="145" t="s">
        <v>218</v>
      </c>
      <c r="AY148" s="15" t="s">
        <v>239</v>
      </c>
      <c r="BE148" s="110">
        <f>IF(N148="základná",J148,0)</f>
        <v>0</v>
      </c>
      <c r="BF148" s="110">
        <f>IF(N148="znížená",J148,0)</f>
        <v>0</v>
      </c>
      <c r="BG148" s="110">
        <f>IF(N148="zákl. prenesená",J148,0)</f>
        <v>0</v>
      </c>
      <c r="BH148" s="110">
        <f>IF(N148="zníž. prenesená",J148,0)</f>
        <v>0</v>
      </c>
      <c r="BI148" s="110">
        <f>IF(N148="nulová",J148,0)</f>
        <v>0</v>
      </c>
      <c r="BJ148" s="15" t="s">
        <v>218</v>
      </c>
      <c r="BK148" s="110">
        <f>ROUND(I148*H148,2)</f>
        <v>0</v>
      </c>
      <c r="BL148" s="15" t="s">
        <v>253</v>
      </c>
      <c r="BM148" s="145" t="s">
        <v>1110</v>
      </c>
    </row>
    <row r="149" spans="2:65" s="1" customFormat="1" ht="24.2" customHeight="1">
      <c r="B149" s="26"/>
      <c r="C149" s="146" t="s">
        <v>277</v>
      </c>
      <c r="D149" s="146" t="s">
        <v>471</v>
      </c>
      <c r="E149" s="147" t="s">
        <v>1111</v>
      </c>
      <c r="F149" s="148" t="s">
        <v>1112</v>
      </c>
      <c r="G149" s="149" t="s">
        <v>50</v>
      </c>
      <c r="H149" s="150">
        <v>2.4</v>
      </c>
      <c r="I149" s="313"/>
      <c r="J149" s="151">
        <f>ROUND(I149*H149,2)</f>
        <v>0</v>
      </c>
      <c r="K149" s="152"/>
      <c r="L149" s="26"/>
      <c r="M149" s="153" t="s">
        <v>103</v>
      </c>
      <c r="N149" s="106" t="s">
        <v>134</v>
      </c>
      <c r="P149" s="143">
        <f>O149*H149</f>
        <v>0</v>
      </c>
      <c r="Q149" s="143">
        <v>0.112</v>
      </c>
      <c r="R149" s="143">
        <f>Q149*H149</f>
        <v>0.26879999999999998</v>
      </c>
      <c r="S149" s="143">
        <v>0</v>
      </c>
      <c r="T149" s="144">
        <f>S149*H149</f>
        <v>0</v>
      </c>
      <c r="AR149" s="145" t="s">
        <v>253</v>
      </c>
      <c r="AT149" s="145" t="s">
        <v>471</v>
      </c>
      <c r="AU149" s="145" t="s">
        <v>218</v>
      </c>
      <c r="AY149" s="15" t="s">
        <v>239</v>
      </c>
      <c r="BE149" s="110">
        <f>IF(N149="základná",J149,0)</f>
        <v>0</v>
      </c>
      <c r="BF149" s="110">
        <f>IF(N149="znížená",J149,0)</f>
        <v>0</v>
      </c>
      <c r="BG149" s="110">
        <f>IF(N149="zákl. prenesená",J149,0)</f>
        <v>0</v>
      </c>
      <c r="BH149" s="110">
        <f>IF(N149="zníž. prenesená",J149,0)</f>
        <v>0</v>
      </c>
      <c r="BI149" s="110">
        <f>IF(N149="nulová",J149,0)</f>
        <v>0</v>
      </c>
      <c r="BJ149" s="15" t="s">
        <v>218</v>
      </c>
      <c r="BK149" s="110">
        <f>ROUND(I149*H149,2)</f>
        <v>0</v>
      </c>
      <c r="BL149" s="15" t="s">
        <v>253</v>
      </c>
      <c r="BM149" s="145" t="s">
        <v>1113</v>
      </c>
    </row>
    <row r="150" spans="2:65" s="12" customFormat="1">
      <c r="B150" s="159"/>
      <c r="D150" s="160" t="s">
        <v>831</v>
      </c>
      <c r="E150" s="161" t="s">
        <v>103</v>
      </c>
      <c r="F150" s="162" t="s">
        <v>1114</v>
      </c>
      <c r="H150" s="163">
        <v>2.4</v>
      </c>
      <c r="L150" s="159"/>
      <c r="M150" s="164"/>
      <c r="T150" s="165"/>
      <c r="AT150" s="161" t="s">
        <v>831</v>
      </c>
      <c r="AU150" s="161" t="s">
        <v>218</v>
      </c>
      <c r="AV150" s="12" t="s">
        <v>218</v>
      </c>
      <c r="AW150" s="12" t="s">
        <v>126</v>
      </c>
      <c r="AX150" s="12" t="s">
        <v>103</v>
      </c>
      <c r="AY150" s="161" t="s">
        <v>239</v>
      </c>
    </row>
    <row r="151" spans="2:65" s="1" customFormat="1" ht="38.1" customHeight="1">
      <c r="B151" s="26"/>
      <c r="C151" s="133" t="s">
        <v>281</v>
      </c>
      <c r="D151" s="133" t="s">
        <v>237</v>
      </c>
      <c r="E151" s="134" t="s">
        <v>1115</v>
      </c>
      <c r="F151" s="135" t="s">
        <v>1116</v>
      </c>
      <c r="G151" s="136" t="s">
        <v>50</v>
      </c>
      <c r="H151" s="137">
        <v>2.448</v>
      </c>
      <c r="I151" s="312"/>
      <c r="J151" s="138">
        <f>ROUND(I151*H151,2)</f>
        <v>0</v>
      </c>
      <c r="K151" s="139"/>
      <c r="L151" s="140"/>
      <c r="M151" s="141" t="s">
        <v>103</v>
      </c>
      <c r="N151" s="142" t="s">
        <v>134</v>
      </c>
      <c r="P151" s="143">
        <f>O151*H151</f>
        <v>0</v>
      </c>
      <c r="Q151" s="143">
        <v>0.13</v>
      </c>
      <c r="R151" s="143">
        <f>Q151*H151</f>
        <v>0.31824000000000002</v>
      </c>
      <c r="S151" s="143">
        <v>0</v>
      </c>
      <c r="T151" s="144">
        <f>S151*H151</f>
        <v>0</v>
      </c>
      <c r="AR151" s="145" t="s">
        <v>269</v>
      </c>
      <c r="AT151" s="145" t="s">
        <v>237</v>
      </c>
      <c r="AU151" s="145" t="s">
        <v>218</v>
      </c>
      <c r="AY151" s="15" t="s">
        <v>239</v>
      </c>
      <c r="BE151" s="110">
        <f>IF(N151="základná",J151,0)</f>
        <v>0</v>
      </c>
      <c r="BF151" s="110">
        <f>IF(N151="znížená",J151,0)</f>
        <v>0</v>
      </c>
      <c r="BG151" s="110">
        <f>IF(N151="zákl. prenesená",J151,0)</f>
        <v>0</v>
      </c>
      <c r="BH151" s="110">
        <f>IF(N151="zníž. prenesená",J151,0)</f>
        <v>0</v>
      </c>
      <c r="BI151" s="110">
        <f>IF(N151="nulová",J151,0)</f>
        <v>0</v>
      </c>
      <c r="BJ151" s="15" t="s">
        <v>218</v>
      </c>
      <c r="BK151" s="110">
        <f>ROUND(I151*H151,2)</f>
        <v>0</v>
      </c>
      <c r="BL151" s="15" t="s">
        <v>253</v>
      </c>
      <c r="BM151" s="145" t="s">
        <v>1117</v>
      </c>
    </row>
    <row r="152" spans="2:65" s="12" customFormat="1">
      <c r="B152" s="159"/>
      <c r="D152" s="160" t="s">
        <v>831</v>
      </c>
      <c r="F152" s="162" t="s">
        <v>1118</v>
      </c>
      <c r="H152" s="163">
        <v>2.448</v>
      </c>
      <c r="L152" s="159"/>
      <c r="M152" s="164"/>
      <c r="T152" s="165"/>
      <c r="AT152" s="161" t="s">
        <v>831</v>
      </c>
      <c r="AU152" s="161" t="s">
        <v>218</v>
      </c>
      <c r="AV152" s="12" t="s">
        <v>218</v>
      </c>
      <c r="AW152" s="12" t="s">
        <v>106</v>
      </c>
      <c r="AX152" s="12" t="s">
        <v>103</v>
      </c>
      <c r="AY152" s="161" t="s">
        <v>239</v>
      </c>
    </row>
    <row r="153" spans="2:65" s="11" customFormat="1" ht="23.1" customHeight="1">
      <c r="B153" s="122"/>
      <c r="D153" s="123" t="s">
        <v>163</v>
      </c>
      <c r="E153" s="131" t="s">
        <v>273</v>
      </c>
      <c r="F153" s="131" t="s">
        <v>1031</v>
      </c>
      <c r="J153" s="132">
        <f>BK153</f>
        <v>0</v>
      </c>
      <c r="L153" s="122"/>
      <c r="M153" s="126"/>
      <c r="P153" s="127">
        <f>P154</f>
        <v>0</v>
      </c>
      <c r="R153" s="127">
        <f>R154</f>
        <v>1.2891E-2</v>
      </c>
      <c r="T153" s="128">
        <f>T154</f>
        <v>0</v>
      </c>
      <c r="AR153" s="123" t="s">
        <v>103</v>
      </c>
      <c r="AT153" s="129" t="s">
        <v>163</v>
      </c>
      <c r="AU153" s="129" t="s">
        <v>103</v>
      </c>
      <c r="AY153" s="123" t="s">
        <v>239</v>
      </c>
      <c r="BK153" s="130">
        <f>BK154</f>
        <v>0</v>
      </c>
    </row>
    <row r="154" spans="2:65" s="1" customFormat="1" ht="24.2" customHeight="1">
      <c r="B154" s="26"/>
      <c r="C154" s="146" t="s">
        <v>285</v>
      </c>
      <c r="D154" s="146" t="s">
        <v>471</v>
      </c>
      <c r="E154" s="147" t="s">
        <v>1119</v>
      </c>
      <c r="F154" s="148" t="s">
        <v>1120</v>
      </c>
      <c r="G154" s="149" t="s">
        <v>349</v>
      </c>
      <c r="H154" s="150">
        <v>3</v>
      </c>
      <c r="I154" s="313"/>
      <c r="J154" s="151">
        <f>ROUND(I154*H154,2)</f>
        <v>0</v>
      </c>
      <c r="K154" s="152"/>
      <c r="L154" s="26"/>
      <c r="M154" s="153" t="s">
        <v>103</v>
      </c>
      <c r="N154" s="106" t="s">
        <v>134</v>
      </c>
      <c r="P154" s="143">
        <f>O154*H154</f>
        <v>0</v>
      </c>
      <c r="Q154" s="143">
        <v>4.2969999999999996E-3</v>
      </c>
      <c r="R154" s="143">
        <f>Q154*H154</f>
        <v>1.2891E-2</v>
      </c>
      <c r="S154" s="143">
        <v>0</v>
      </c>
      <c r="T154" s="144">
        <f>S154*H154</f>
        <v>0</v>
      </c>
      <c r="AR154" s="145" t="s">
        <v>253</v>
      </c>
      <c r="AT154" s="145" t="s">
        <v>471</v>
      </c>
      <c r="AU154" s="145" t="s">
        <v>218</v>
      </c>
      <c r="AY154" s="15" t="s">
        <v>239</v>
      </c>
      <c r="BE154" s="110">
        <f>IF(N154="základná",J154,0)</f>
        <v>0</v>
      </c>
      <c r="BF154" s="110">
        <f>IF(N154="znížená",J154,0)</f>
        <v>0</v>
      </c>
      <c r="BG154" s="110">
        <f>IF(N154="zákl. prenesená",J154,0)</f>
        <v>0</v>
      </c>
      <c r="BH154" s="110">
        <f>IF(N154="zníž. prenesená",J154,0)</f>
        <v>0</v>
      </c>
      <c r="BI154" s="110">
        <f>IF(N154="nulová",J154,0)</f>
        <v>0</v>
      </c>
      <c r="BJ154" s="15" t="s">
        <v>218</v>
      </c>
      <c r="BK154" s="110">
        <f>ROUND(I154*H154,2)</f>
        <v>0</v>
      </c>
      <c r="BL154" s="15" t="s">
        <v>253</v>
      </c>
      <c r="BM154" s="145" t="s">
        <v>1121</v>
      </c>
    </row>
    <row r="155" spans="2:65" s="11" customFormat="1" ht="23.1" customHeight="1">
      <c r="B155" s="122"/>
      <c r="D155" s="123" t="s">
        <v>163</v>
      </c>
      <c r="E155" s="131" t="s">
        <v>636</v>
      </c>
      <c r="F155" s="131" t="s">
        <v>1059</v>
      </c>
      <c r="J155" s="132">
        <f>BK155</f>
        <v>0</v>
      </c>
      <c r="L155" s="122"/>
      <c r="M155" s="126"/>
      <c r="P155" s="127">
        <f>P156</f>
        <v>0</v>
      </c>
      <c r="R155" s="127">
        <f>R156</f>
        <v>0</v>
      </c>
      <c r="T155" s="128">
        <f>T156</f>
        <v>0</v>
      </c>
      <c r="AR155" s="123" t="s">
        <v>103</v>
      </c>
      <c r="AT155" s="129" t="s">
        <v>163</v>
      </c>
      <c r="AU155" s="129" t="s">
        <v>103</v>
      </c>
      <c r="AY155" s="123" t="s">
        <v>239</v>
      </c>
      <c r="BK155" s="130">
        <f>BK156</f>
        <v>0</v>
      </c>
    </row>
    <row r="156" spans="2:65" s="1" customFormat="1" ht="33" customHeight="1">
      <c r="B156" s="26"/>
      <c r="C156" s="146" t="s">
        <v>289</v>
      </c>
      <c r="D156" s="146" t="s">
        <v>471</v>
      </c>
      <c r="E156" s="147" t="s">
        <v>1060</v>
      </c>
      <c r="F156" s="148" t="s">
        <v>1061</v>
      </c>
      <c r="G156" s="149" t="s">
        <v>835</v>
      </c>
      <c r="H156" s="150">
        <v>84.792000000000002</v>
      </c>
      <c r="I156" s="313"/>
      <c r="J156" s="151">
        <f>ROUND(I156*H156,2)</f>
        <v>0</v>
      </c>
      <c r="K156" s="152"/>
      <c r="L156" s="26"/>
      <c r="M156" s="154" t="s">
        <v>103</v>
      </c>
      <c r="N156" s="155" t="s">
        <v>134</v>
      </c>
      <c r="O156" s="156"/>
      <c r="P156" s="157">
        <f>O156*H156</f>
        <v>0</v>
      </c>
      <c r="Q156" s="157">
        <v>0</v>
      </c>
      <c r="R156" s="157">
        <f>Q156*H156</f>
        <v>0</v>
      </c>
      <c r="S156" s="157">
        <v>0</v>
      </c>
      <c r="T156" s="158">
        <f>S156*H156</f>
        <v>0</v>
      </c>
      <c r="AR156" s="145" t="s">
        <v>253</v>
      </c>
      <c r="AT156" s="145" t="s">
        <v>471</v>
      </c>
      <c r="AU156" s="145" t="s">
        <v>218</v>
      </c>
      <c r="AY156" s="15" t="s">
        <v>239</v>
      </c>
      <c r="BE156" s="110">
        <f>IF(N156="základná",J156,0)</f>
        <v>0</v>
      </c>
      <c r="BF156" s="110">
        <f>IF(N156="znížená",J156,0)</f>
        <v>0</v>
      </c>
      <c r="BG156" s="110">
        <f>IF(N156="zákl. prenesená",J156,0)</f>
        <v>0</v>
      </c>
      <c r="BH156" s="110">
        <f>IF(N156="zníž. prenesená",J156,0)</f>
        <v>0</v>
      </c>
      <c r="BI156" s="110">
        <f>IF(N156="nulová",J156,0)</f>
        <v>0</v>
      </c>
      <c r="BJ156" s="15" t="s">
        <v>218</v>
      </c>
      <c r="BK156" s="110">
        <f>ROUND(I156*H156,2)</f>
        <v>0</v>
      </c>
      <c r="BL156" s="15" t="s">
        <v>253</v>
      </c>
      <c r="BM156" s="145" t="s">
        <v>1122</v>
      </c>
    </row>
    <row r="157" spans="2:65" s="1" customFormat="1" ht="6.95" customHeight="1">
      <c r="B157" s="36"/>
      <c r="C157" s="37"/>
      <c r="D157" s="37"/>
      <c r="E157" s="37"/>
      <c r="F157" s="37"/>
      <c r="G157" s="37"/>
      <c r="H157" s="37"/>
      <c r="I157" s="37"/>
      <c r="J157" s="37"/>
      <c r="K157" s="37"/>
      <c r="L157" s="26"/>
    </row>
  </sheetData>
  <sheetProtection algorithmName="SHA-512" hashValue="v25xnk35+b8B7htVgNrU81HOoCLcbFEJdrfqGxSkx+Jfl8tlguY1fsqPWuEEvbxpsURPZTOA0ZmLPPiP34SxZw==" saltValue="rY+v1ceAD8LzjSzy22felg==" spinCount="100000" sheet="1" objects="1" scenarios="1"/>
  <mergeCells count="14">
    <mergeCell ref="E123:H123"/>
    <mergeCell ref="E18:H18"/>
    <mergeCell ref="E9:H9"/>
    <mergeCell ref="D106:F106"/>
    <mergeCell ref="L2:V2"/>
    <mergeCell ref="D107:F107"/>
    <mergeCell ref="E121:H121"/>
    <mergeCell ref="E85:H85"/>
    <mergeCell ref="E7:H7"/>
    <mergeCell ref="E87:H87"/>
    <mergeCell ref="D108:F108"/>
    <mergeCell ref="D105:F105"/>
    <mergeCell ref="E27:H27"/>
    <mergeCell ref="D109:F10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M213"/>
  <sheetViews>
    <sheetView showGridLines="0" topLeftCell="A42" workbookViewId="0">
      <selection activeCell="I134" sqref="I134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179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1123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J104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ROUND((SUM(BE104:BE111) + SUM(BE131:BE212)),  2)</f>
        <v>0</v>
      </c>
      <c r="G35" s="82"/>
      <c r="H35" s="82"/>
      <c r="I35" s="83">
        <v>0.23</v>
      </c>
      <c r="J35" s="81">
        <f>ROUND(((SUM(BE104:BE111) + SUM(BE131:BE212))*I35),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ROUND((SUM(BF104:BF111) + SUM(BF131:BF212)),  2)</f>
        <v>0</v>
      </c>
      <c r="I36" s="85">
        <v>0.23</v>
      </c>
      <c r="J36" s="84">
        <f>ROUND(((SUM(BF104:BF111) + SUM(BF131:BF212))*I36),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ROUND((SUM(BG104:BG111) + SUM(BG131:BG212)),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ROUND((SUM(BH104:BH111) + SUM(BH131:BH212)),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ROUND((SUM(BI104:BI111) + SUM(BI131:BI212)),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SO 161 - Cyklochodníky - Úprava- úsek 4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J131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J132</f>
        <v>0</v>
      </c>
      <c r="L97" s="97"/>
    </row>
    <row r="98" spans="2:62" s="9" customFormat="1" ht="20.100000000000001" hidden="1" customHeight="1">
      <c r="B98" s="101"/>
      <c r="D98" s="102" t="s">
        <v>817</v>
      </c>
      <c r="E98" s="103"/>
      <c r="F98" s="103"/>
      <c r="G98" s="103"/>
      <c r="H98" s="103"/>
      <c r="I98" s="103"/>
      <c r="J98" s="104">
        <f>J133</f>
        <v>0</v>
      </c>
      <c r="L98" s="101"/>
    </row>
    <row r="99" spans="2:62" s="9" customFormat="1" ht="20.100000000000001" hidden="1" customHeight="1">
      <c r="B99" s="101"/>
      <c r="D99" s="102" t="s">
        <v>820</v>
      </c>
      <c r="E99" s="103"/>
      <c r="F99" s="103"/>
      <c r="G99" s="103"/>
      <c r="H99" s="103"/>
      <c r="I99" s="103"/>
      <c r="J99" s="104">
        <f>J191</f>
        <v>0</v>
      </c>
      <c r="L99" s="101"/>
    </row>
    <row r="100" spans="2:62" s="9" customFormat="1" ht="20.100000000000001" hidden="1" customHeight="1">
      <c r="B100" s="101"/>
      <c r="D100" s="102" t="s">
        <v>821</v>
      </c>
      <c r="E100" s="103"/>
      <c r="F100" s="103"/>
      <c r="G100" s="103"/>
      <c r="H100" s="103"/>
      <c r="I100" s="103"/>
      <c r="J100" s="104">
        <f>J204</f>
        <v>0</v>
      </c>
      <c r="L100" s="101"/>
    </row>
    <row r="101" spans="2:62" s="9" customFormat="1" ht="20.100000000000001" hidden="1" customHeight="1">
      <c r="B101" s="101"/>
      <c r="D101" s="102" t="s">
        <v>822</v>
      </c>
      <c r="E101" s="103"/>
      <c r="F101" s="103"/>
      <c r="G101" s="103"/>
      <c r="H101" s="103"/>
      <c r="I101" s="103"/>
      <c r="J101" s="104">
        <f>J211</f>
        <v>0</v>
      </c>
      <c r="L101" s="101"/>
    </row>
    <row r="102" spans="2:62" s="1" customFormat="1" ht="21.75" hidden="1" customHeight="1">
      <c r="B102" s="26"/>
      <c r="L102" s="26"/>
    </row>
    <row r="103" spans="2:62" s="1" customFormat="1" ht="6.95" hidden="1" customHeight="1">
      <c r="B103" s="26"/>
      <c r="L103" s="26"/>
    </row>
    <row r="104" spans="2:62" s="1" customFormat="1" ht="29.25" hidden="1" customHeight="1">
      <c r="B104" s="26"/>
      <c r="C104" s="96" t="s">
        <v>215</v>
      </c>
      <c r="J104" s="105">
        <f>ROUND(J105 + J106 + J107 + J108 + J109 + J110,2)</f>
        <v>0</v>
      </c>
      <c r="L104" s="26"/>
      <c r="N104" s="106" t="s">
        <v>19</v>
      </c>
    </row>
    <row r="105" spans="2:62" s="1" customFormat="1" ht="18" hidden="1" customHeight="1">
      <c r="B105" s="26"/>
      <c r="D105" s="319" t="s">
        <v>216</v>
      </c>
      <c r="E105" s="317"/>
      <c r="F105" s="317"/>
      <c r="J105" s="108">
        <v>0</v>
      </c>
      <c r="L105" s="26"/>
      <c r="N105" s="109" t="s">
        <v>134</v>
      </c>
      <c r="AY105" s="15" t="s">
        <v>217</v>
      </c>
      <c r="BE105" s="110">
        <f t="shared" ref="BE105:BE110" si="0">IF(N105="základná",J105,0)</f>
        <v>0</v>
      </c>
      <c r="BF105" s="110">
        <f t="shared" ref="BF105:BF110" si="1">IF(N105="znížená",J105,0)</f>
        <v>0</v>
      </c>
      <c r="BG105" s="110">
        <f t="shared" ref="BG105:BG110" si="2">IF(N105="zákl. prenesená",J105,0)</f>
        <v>0</v>
      </c>
      <c r="BH105" s="110">
        <f t="shared" ref="BH105:BH110" si="3">IF(N105="zníž. prenesená",J105,0)</f>
        <v>0</v>
      </c>
      <c r="BI105" s="110">
        <f t="shared" ref="BI105:BI110" si="4">IF(N105="nulová",J105,0)</f>
        <v>0</v>
      </c>
      <c r="BJ105" s="15" t="s">
        <v>218</v>
      </c>
    </row>
    <row r="106" spans="2:62" s="1" customFormat="1" ht="18" hidden="1" customHeight="1">
      <c r="B106" s="26"/>
      <c r="D106" s="319" t="s">
        <v>219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si="0"/>
        <v>0</v>
      </c>
      <c r="BF106" s="110">
        <f t="shared" si="1"/>
        <v>0</v>
      </c>
      <c r="BG106" s="110">
        <f t="shared" si="2"/>
        <v>0</v>
      </c>
      <c r="BH106" s="110">
        <f t="shared" si="3"/>
        <v>0</v>
      </c>
      <c r="BI106" s="110">
        <f t="shared" si="4"/>
        <v>0</v>
      </c>
      <c r="BJ106" s="15" t="s">
        <v>218</v>
      </c>
    </row>
    <row r="107" spans="2:62" s="1" customFormat="1" ht="18" hidden="1" customHeight="1">
      <c r="B107" s="26"/>
      <c r="D107" s="319" t="s">
        <v>220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t="18" hidden="1" customHeight="1">
      <c r="B108" s="26"/>
      <c r="D108" s="319" t="s">
        <v>221</v>
      </c>
      <c r="E108" s="317"/>
      <c r="F108" s="317"/>
      <c r="J108" s="108">
        <v>0</v>
      </c>
      <c r="L108" s="26"/>
      <c r="N108" s="109" t="s">
        <v>134</v>
      </c>
      <c r="AY108" s="15" t="s">
        <v>217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t="18" hidden="1" customHeight="1">
      <c r="B109" s="26"/>
      <c r="D109" s="319" t="s">
        <v>222</v>
      </c>
      <c r="E109" s="317"/>
      <c r="F109" s="317"/>
      <c r="J109" s="108">
        <v>0</v>
      </c>
      <c r="L109" s="26"/>
      <c r="N109" s="109" t="s">
        <v>134</v>
      </c>
      <c r="AY109" s="15" t="s">
        <v>217</v>
      </c>
      <c r="BE109" s="110">
        <f t="shared" si="0"/>
        <v>0</v>
      </c>
      <c r="BF109" s="110">
        <f t="shared" si="1"/>
        <v>0</v>
      </c>
      <c r="BG109" s="110">
        <f t="shared" si="2"/>
        <v>0</v>
      </c>
      <c r="BH109" s="110">
        <f t="shared" si="3"/>
        <v>0</v>
      </c>
      <c r="BI109" s="110">
        <f t="shared" si="4"/>
        <v>0</v>
      </c>
      <c r="BJ109" s="15" t="s">
        <v>218</v>
      </c>
    </row>
    <row r="110" spans="2:62" s="1" customFormat="1" ht="18" hidden="1" customHeight="1">
      <c r="B110" s="26"/>
      <c r="D110" s="107" t="s">
        <v>223</v>
      </c>
      <c r="J110" s="108">
        <f>ROUND(J30*T110,2)</f>
        <v>0</v>
      </c>
      <c r="L110" s="26"/>
      <c r="N110" s="109" t="s">
        <v>134</v>
      </c>
      <c r="AY110" s="15" t="s">
        <v>224</v>
      </c>
      <c r="BE110" s="110">
        <f t="shared" si="0"/>
        <v>0</v>
      </c>
      <c r="BF110" s="110">
        <f t="shared" si="1"/>
        <v>0</v>
      </c>
      <c r="BG110" s="110">
        <f t="shared" si="2"/>
        <v>0</v>
      </c>
      <c r="BH110" s="110">
        <f t="shared" si="3"/>
        <v>0</v>
      </c>
      <c r="BI110" s="110">
        <f t="shared" si="4"/>
        <v>0</v>
      </c>
      <c r="BJ110" s="15" t="s">
        <v>218</v>
      </c>
    </row>
    <row r="111" spans="2:62" s="1" customFormat="1" hidden="1">
      <c r="B111" s="26"/>
      <c r="L111" s="26"/>
    </row>
    <row r="112" spans="2:62" s="1" customFormat="1" ht="29.25" hidden="1" customHeight="1">
      <c r="B112" s="26"/>
      <c r="C112" s="111" t="s">
        <v>225</v>
      </c>
      <c r="D112" s="86"/>
      <c r="E112" s="86"/>
      <c r="F112" s="86"/>
      <c r="G112" s="86"/>
      <c r="H112" s="86"/>
      <c r="I112" s="86"/>
      <c r="J112" s="112">
        <f>ROUND(J96+J104,2)</f>
        <v>0</v>
      </c>
      <c r="K112" s="86"/>
      <c r="L112" s="26"/>
    </row>
    <row r="113" spans="2:12" s="1" customFormat="1" ht="6.95" hidden="1" customHeight="1"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26"/>
    </row>
    <row r="114" spans="2:12" hidden="1"/>
    <row r="115" spans="2:12" hidden="1"/>
    <row r="116" spans="2:12" hidden="1"/>
    <row r="117" spans="2:12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26"/>
    </row>
    <row r="118" spans="2:12" s="1" customFormat="1" ht="24.95" customHeight="1">
      <c r="B118" s="26"/>
      <c r="C118" s="19" t="s">
        <v>21</v>
      </c>
      <c r="L118" s="26"/>
    </row>
    <row r="119" spans="2:12" s="1" customFormat="1" ht="6.95" customHeight="1">
      <c r="B119" s="26"/>
      <c r="L119" s="26"/>
    </row>
    <row r="120" spans="2:12" s="1" customFormat="1" ht="12" customHeight="1">
      <c r="B120" s="26"/>
      <c r="C120" s="23" t="s">
        <v>1</v>
      </c>
      <c r="L120" s="26"/>
    </row>
    <row r="121" spans="2:12" s="1" customFormat="1" ht="16.5" customHeight="1">
      <c r="B121" s="26"/>
      <c r="E121" s="316" t="str">
        <f>E7</f>
        <v>Strategické územie Valalíky</v>
      </c>
      <c r="F121" s="317"/>
      <c r="G121" s="317"/>
      <c r="H121" s="317"/>
      <c r="L121" s="26"/>
    </row>
    <row r="122" spans="2:12" s="1" customFormat="1" ht="12" customHeight="1">
      <c r="B122" s="26"/>
      <c r="C122" s="23" t="s">
        <v>201</v>
      </c>
      <c r="L122" s="26"/>
    </row>
    <row r="123" spans="2:12" s="1" customFormat="1" ht="30" customHeight="1">
      <c r="B123" s="26"/>
      <c r="E123" s="318" t="str">
        <f>E9</f>
        <v>SO 161 - Cyklochodníky - Úprava- úsek 4</v>
      </c>
      <c r="F123" s="317"/>
      <c r="G123" s="317"/>
      <c r="H123" s="317"/>
      <c r="L123" s="26"/>
    </row>
    <row r="124" spans="2:12" s="1" customFormat="1" ht="6.95" customHeight="1">
      <c r="B124" s="26"/>
      <c r="L124" s="26"/>
    </row>
    <row r="125" spans="2:12" s="1" customFormat="1" ht="12" customHeight="1">
      <c r="B125" s="26"/>
      <c r="C125" s="23" t="s">
        <v>4</v>
      </c>
      <c r="F125" s="22" t="str">
        <f>F12</f>
        <v>kú: Valaliky, kú: Barca, kú: Čaňa</v>
      </c>
      <c r="I125" s="23" t="s">
        <v>13</v>
      </c>
      <c r="J125" s="42" t="str">
        <f>IF(J12="","",J12)</f>
        <v>27. 7. 2026</v>
      </c>
      <c r="L125" s="26"/>
    </row>
    <row r="126" spans="2:12" s="1" customFormat="1" ht="6.95" customHeight="1">
      <c r="B126" s="26"/>
      <c r="L126" s="26"/>
    </row>
    <row r="127" spans="2:12" s="1" customFormat="1" ht="25.7" customHeight="1">
      <c r="B127" s="26"/>
      <c r="C127" s="23" t="s">
        <v>6</v>
      </c>
      <c r="F127" s="22" t="str">
        <f>E15</f>
        <v>Valaliky Industrial Park, s.r.o., Bratislava</v>
      </c>
      <c r="I127" s="23" t="s">
        <v>124</v>
      </c>
      <c r="J127" s="25" t="str">
        <f>E21</f>
        <v>RRi design, spol. s r.o., Košice</v>
      </c>
      <c r="L127" s="26"/>
    </row>
    <row r="128" spans="2:12" s="1" customFormat="1" ht="15.2" customHeight="1">
      <c r="B128" s="26"/>
      <c r="C128" s="23" t="s">
        <v>123</v>
      </c>
      <c r="F128" s="22">
        <f>IF(E18="","",E18)</f>
        <v>0</v>
      </c>
      <c r="I128" s="23" t="s">
        <v>127</v>
      </c>
      <c r="J128" s="25" t="str">
        <f>E24</f>
        <v xml:space="preserve"> </v>
      </c>
      <c r="L128" s="26"/>
    </row>
    <row r="129" spans="2:65" s="1" customFormat="1" ht="10.35" customHeight="1">
      <c r="B129" s="26"/>
      <c r="L129" s="26"/>
    </row>
    <row r="130" spans="2:65" s="10" customFormat="1" ht="29.25" customHeight="1">
      <c r="B130" s="113"/>
      <c r="C130" s="114" t="s">
        <v>226</v>
      </c>
      <c r="D130" s="115" t="s">
        <v>149</v>
      </c>
      <c r="E130" s="115" t="s">
        <v>66</v>
      </c>
      <c r="F130" s="115" t="s">
        <v>67</v>
      </c>
      <c r="G130" s="115" t="s">
        <v>227</v>
      </c>
      <c r="H130" s="115" t="s">
        <v>228</v>
      </c>
      <c r="I130" s="115" t="s">
        <v>229</v>
      </c>
      <c r="J130" s="116" t="s">
        <v>207</v>
      </c>
      <c r="K130" s="117" t="s">
        <v>230</v>
      </c>
      <c r="L130" s="113"/>
      <c r="M130" s="48" t="s">
        <v>103</v>
      </c>
      <c r="N130" s="49" t="s">
        <v>19</v>
      </c>
      <c r="O130" s="49" t="s">
        <v>231</v>
      </c>
      <c r="P130" s="49" t="s">
        <v>232</v>
      </c>
      <c r="Q130" s="49" t="s">
        <v>233</v>
      </c>
      <c r="R130" s="49" t="s">
        <v>234</v>
      </c>
      <c r="S130" s="49" t="s">
        <v>235</v>
      </c>
      <c r="T130" s="50" t="s">
        <v>236</v>
      </c>
    </row>
    <row r="131" spans="2:65" s="1" customFormat="1" ht="23.1" customHeight="1">
      <c r="B131" s="26"/>
      <c r="C131" s="53" t="s">
        <v>203</v>
      </c>
      <c r="J131" s="118">
        <f>BK131</f>
        <v>0</v>
      </c>
      <c r="L131" s="26"/>
      <c r="M131" s="51"/>
      <c r="N131" s="43"/>
      <c r="O131" s="43"/>
      <c r="P131" s="119">
        <f>P132</f>
        <v>0</v>
      </c>
      <c r="Q131" s="43"/>
      <c r="R131" s="119">
        <f>R132</f>
        <v>211.28795565600001</v>
      </c>
      <c r="S131" s="43"/>
      <c r="T131" s="120">
        <f>T132</f>
        <v>149.29850000000002</v>
      </c>
      <c r="AT131" s="15" t="s">
        <v>163</v>
      </c>
      <c r="AU131" s="15" t="s">
        <v>209</v>
      </c>
      <c r="BK131" s="121">
        <f>BK132</f>
        <v>0</v>
      </c>
    </row>
    <row r="132" spans="2:65" s="11" customFormat="1" ht="26.1" customHeight="1">
      <c r="B132" s="122"/>
      <c r="D132" s="123" t="s">
        <v>163</v>
      </c>
      <c r="E132" s="124" t="s">
        <v>825</v>
      </c>
      <c r="F132" s="124" t="s">
        <v>826</v>
      </c>
      <c r="J132" s="125">
        <f>BK132</f>
        <v>0</v>
      </c>
      <c r="L132" s="122"/>
      <c r="M132" s="126"/>
      <c r="P132" s="127">
        <f>P133+P191+P204+P211</f>
        <v>0</v>
      </c>
      <c r="R132" s="127">
        <f>R133+R191+R204+R211</f>
        <v>211.28795565600001</v>
      </c>
      <c r="T132" s="128">
        <f>T133+T191+T204+T211</f>
        <v>149.29850000000002</v>
      </c>
      <c r="AR132" s="123" t="s">
        <v>103</v>
      </c>
      <c r="AT132" s="129" t="s">
        <v>163</v>
      </c>
      <c r="AU132" s="129" t="s">
        <v>164</v>
      </c>
      <c r="AY132" s="123" t="s">
        <v>239</v>
      </c>
      <c r="BK132" s="130">
        <f>BK133+BK191+BK204+BK211</f>
        <v>0</v>
      </c>
    </row>
    <row r="133" spans="2:65" s="11" customFormat="1" ht="23.1" customHeight="1">
      <c r="B133" s="122"/>
      <c r="D133" s="123" t="s">
        <v>163</v>
      </c>
      <c r="E133" s="131" t="s">
        <v>103</v>
      </c>
      <c r="F133" s="131" t="s">
        <v>827</v>
      </c>
      <c r="J133" s="132">
        <f>BK133</f>
        <v>0</v>
      </c>
      <c r="L133" s="122"/>
      <c r="M133" s="126"/>
      <c r="P133" s="127">
        <f>SUM(P134:P190)</f>
        <v>0</v>
      </c>
      <c r="R133" s="127">
        <f>SUM(R134:R190)</f>
        <v>96.592740000000006</v>
      </c>
      <c r="T133" s="128">
        <f>SUM(T134:T190)</f>
        <v>149.29850000000002</v>
      </c>
      <c r="AR133" s="123" t="s">
        <v>103</v>
      </c>
      <c r="AT133" s="129" t="s">
        <v>163</v>
      </c>
      <c r="AU133" s="129" t="s">
        <v>103</v>
      </c>
      <c r="AY133" s="123" t="s">
        <v>239</v>
      </c>
      <c r="BK133" s="130">
        <f>SUM(BK134:BK190)</f>
        <v>0</v>
      </c>
    </row>
    <row r="134" spans="2:65" s="1" customFormat="1" ht="38.1" customHeight="1">
      <c r="B134" s="26"/>
      <c r="C134" s="146" t="s">
        <v>103</v>
      </c>
      <c r="D134" s="146" t="s">
        <v>471</v>
      </c>
      <c r="E134" s="147" t="s">
        <v>1124</v>
      </c>
      <c r="F134" s="148" t="s">
        <v>1125</v>
      </c>
      <c r="G134" s="149" t="s">
        <v>50</v>
      </c>
      <c r="H134" s="150">
        <v>28.4</v>
      </c>
      <c r="I134" s="313"/>
      <c r="J134" s="151">
        <f>ROUND(I134*H134,2)</f>
        <v>0</v>
      </c>
      <c r="K134" s="152"/>
      <c r="L134" s="26"/>
      <c r="M134" s="153" t="s">
        <v>103</v>
      </c>
      <c r="N134" s="106" t="s">
        <v>134</v>
      </c>
      <c r="P134" s="143">
        <f>O134*H134</f>
        <v>0</v>
      </c>
      <c r="Q134" s="143">
        <v>0</v>
      </c>
      <c r="R134" s="143">
        <f>Q134*H134</f>
        <v>0</v>
      </c>
      <c r="S134" s="143">
        <v>0.13</v>
      </c>
      <c r="T134" s="144">
        <f>S134*H134</f>
        <v>3.6919999999999997</v>
      </c>
      <c r="AR134" s="145" t="s">
        <v>253</v>
      </c>
      <c r="AT134" s="145" t="s">
        <v>471</v>
      </c>
      <c r="AU134" s="145" t="s">
        <v>218</v>
      </c>
      <c r="AY134" s="15" t="s">
        <v>239</v>
      </c>
      <c r="BE134" s="110">
        <f>IF(N134="základná",J134,0)</f>
        <v>0</v>
      </c>
      <c r="BF134" s="110">
        <f>IF(N134="znížená",J134,0)</f>
        <v>0</v>
      </c>
      <c r="BG134" s="110">
        <f>IF(N134="zákl. prenesená",J134,0)</f>
        <v>0</v>
      </c>
      <c r="BH134" s="110">
        <f>IF(N134="zníž. prenesená",J134,0)</f>
        <v>0</v>
      </c>
      <c r="BI134" s="110">
        <f>IF(N134="nulová",J134,0)</f>
        <v>0</v>
      </c>
      <c r="BJ134" s="15" t="s">
        <v>218</v>
      </c>
      <c r="BK134" s="110">
        <f>ROUND(I134*H134,2)</f>
        <v>0</v>
      </c>
      <c r="BL134" s="15" t="s">
        <v>253</v>
      </c>
      <c r="BM134" s="145" t="s">
        <v>1126</v>
      </c>
    </row>
    <row r="135" spans="2:65" s="12" customFormat="1" ht="20.45" customHeight="1">
      <c r="B135" s="159"/>
      <c r="D135" s="160" t="s">
        <v>831</v>
      </c>
      <c r="E135" s="161" t="s">
        <v>103</v>
      </c>
      <c r="F135" s="162" t="s">
        <v>1127</v>
      </c>
      <c r="H135" s="163">
        <v>28.4</v>
      </c>
      <c r="L135" s="159"/>
      <c r="M135" s="164"/>
      <c r="T135" s="165"/>
      <c r="AT135" s="161" t="s">
        <v>831</v>
      </c>
      <c r="AU135" s="161" t="s">
        <v>218</v>
      </c>
      <c r="AV135" s="12" t="s">
        <v>218</v>
      </c>
      <c r="AW135" s="12" t="s">
        <v>126</v>
      </c>
      <c r="AX135" s="12" t="s">
        <v>103</v>
      </c>
      <c r="AY135" s="161" t="s">
        <v>239</v>
      </c>
    </row>
    <row r="136" spans="2:65" s="1" customFormat="1" ht="38.1" customHeight="1">
      <c r="B136" s="26"/>
      <c r="C136" s="146" t="s">
        <v>218</v>
      </c>
      <c r="D136" s="146" t="s">
        <v>471</v>
      </c>
      <c r="E136" s="147" t="s">
        <v>1128</v>
      </c>
      <c r="F136" s="148" t="s">
        <v>1129</v>
      </c>
      <c r="G136" s="149" t="s">
        <v>50</v>
      </c>
      <c r="H136" s="150">
        <v>170.3</v>
      </c>
      <c r="I136" s="313"/>
      <c r="J136" s="151">
        <f>ROUND(I136*H136,2)</f>
        <v>0</v>
      </c>
      <c r="K136" s="152"/>
      <c r="L136" s="26"/>
      <c r="M136" s="153" t="s">
        <v>103</v>
      </c>
      <c r="N136" s="106" t="s">
        <v>134</v>
      </c>
      <c r="P136" s="143">
        <f>O136*H136</f>
        <v>0</v>
      </c>
      <c r="Q136" s="143">
        <v>0</v>
      </c>
      <c r="R136" s="143">
        <f>Q136*H136</f>
        <v>0</v>
      </c>
      <c r="S136" s="143">
        <v>0.23499999999999999</v>
      </c>
      <c r="T136" s="144">
        <f>S136*H136</f>
        <v>40.020499999999998</v>
      </c>
      <c r="AR136" s="145" t="s">
        <v>253</v>
      </c>
      <c r="AT136" s="145" t="s">
        <v>471</v>
      </c>
      <c r="AU136" s="145" t="s">
        <v>218</v>
      </c>
      <c r="AY136" s="15" t="s">
        <v>239</v>
      </c>
      <c r="BE136" s="110">
        <f>IF(N136="základná",J136,0)</f>
        <v>0</v>
      </c>
      <c r="BF136" s="110">
        <f>IF(N136="znížená",J136,0)</f>
        <v>0</v>
      </c>
      <c r="BG136" s="110">
        <f>IF(N136="zákl. prenesená",J136,0)</f>
        <v>0</v>
      </c>
      <c r="BH136" s="110">
        <f>IF(N136="zníž. prenesená",J136,0)</f>
        <v>0</v>
      </c>
      <c r="BI136" s="110">
        <f>IF(N136="nulová",J136,0)</f>
        <v>0</v>
      </c>
      <c r="BJ136" s="15" t="s">
        <v>218</v>
      </c>
      <c r="BK136" s="110">
        <f>ROUND(I136*H136,2)</f>
        <v>0</v>
      </c>
      <c r="BL136" s="15" t="s">
        <v>253</v>
      </c>
      <c r="BM136" s="145" t="s">
        <v>1130</v>
      </c>
    </row>
    <row r="137" spans="2:65" s="12" customFormat="1">
      <c r="B137" s="159"/>
      <c r="D137" s="160" t="s">
        <v>831</v>
      </c>
      <c r="E137" s="161" t="s">
        <v>103</v>
      </c>
      <c r="F137" s="162" t="s">
        <v>1131</v>
      </c>
      <c r="H137" s="163">
        <v>170.3</v>
      </c>
      <c r="L137" s="159"/>
      <c r="M137" s="164"/>
      <c r="T137" s="165"/>
      <c r="AT137" s="161" t="s">
        <v>831</v>
      </c>
      <c r="AU137" s="161" t="s">
        <v>218</v>
      </c>
      <c r="AV137" s="12" t="s">
        <v>218</v>
      </c>
      <c r="AW137" s="12" t="s">
        <v>126</v>
      </c>
      <c r="AX137" s="12" t="s">
        <v>103</v>
      </c>
      <c r="AY137" s="161" t="s">
        <v>239</v>
      </c>
    </row>
    <row r="138" spans="2:65" s="1" customFormat="1" ht="38.1" customHeight="1">
      <c r="B138" s="26"/>
      <c r="C138" s="146" t="s">
        <v>249</v>
      </c>
      <c r="D138" s="146" t="s">
        <v>471</v>
      </c>
      <c r="E138" s="147" t="s">
        <v>1132</v>
      </c>
      <c r="F138" s="148" t="s">
        <v>1133</v>
      </c>
      <c r="G138" s="149" t="s">
        <v>50</v>
      </c>
      <c r="H138" s="150">
        <v>170.3</v>
      </c>
      <c r="I138" s="313"/>
      <c r="J138" s="151">
        <f>ROUND(I138*H138,2)</f>
        <v>0</v>
      </c>
      <c r="K138" s="152"/>
      <c r="L138" s="26"/>
      <c r="M138" s="153" t="s">
        <v>103</v>
      </c>
      <c r="N138" s="106" t="s">
        <v>134</v>
      </c>
      <c r="P138" s="143">
        <f>O138*H138</f>
        <v>0</v>
      </c>
      <c r="Q138" s="143">
        <v>0</v>
      </c>
      <c r="R138" s="143">
        <f>Q138*H138</f>
        <v>0</v>
      </c>
      <c r="S138" s="143">
        <v>0.4</v>
      </c>
      <c r="T138" s="144">
        <f>S138*H138</f>
        <v>68.12</v>
      </c>
      <c r="AR138" s="145" t="s">
        <v>253</v>
      </c>
      <c r="AT138" s="145" t="s">
        <v>471</v>
      </c>
      <c r="AU138" s="145" t="s">
        <v>218</v>
      </c>
      <c r="AY138" s="15" t="s">
        <v>239</v>
      </c>
      <c r="BE138" s="110">
        <f>IF(N138="základná",J138,0)</f>
        <v>0</v>
      </c>
      <c r="BF138" s="110">
        <f>IF(N138="znížená",J138,0)</f>
        <v>0</v>
      </c>
      <c r="BG138" s="110">
        <f>IF(N138="zákl. prenesená",J138,0)</f>
        <v>0</v>
      </c>
      <c r="BH138" s="110">
        <f>IF(N138="zníž. prenesená",J138,0)</f>
        <v>0</v>
      </c>
      <c r="BI138" s="110">
        <f>IF(N138="nulová",J138,0)</f>
        <v>0</v>
      </c>
      <c r="BJ138" s="15" t="s">
        <v>218</v>
      </c>
      <c r="BK138" s="110">
        <f>ROUND(I138*H138,2)</f>
        <v>0</v>
      </c>
      <c r="BL138" s="15" t="s">
        <v>253</v>
      </c>
      <c r="BM138" s="145" t="s">
        <v>1134</v>
      </c>
    </row>
    <row r="139" spans="2:65" s="12" customFormat="1">
      <c r="B139" s="159"/>
      <c r="D139" s="160" t="s">
        <v>831</v>
      </c>
      <c r="E139" s="161" t="s">
        <v>103</v>
      </c>
      <c r="F139" s="162" t="s">
        <v>1135</v>
      </c>
      <c r="H139" s="163">
        <v>170.3</v>
      </c>
      <c r="L139" s="159"/>
      <c r="M139" s="164"/>
      <c r="T139" s="165"/>
      <c r="AT139" s="161" t="s">
        <v>831</v>
      </c>
      <c r="AU139" s="161" t="s">
        <v>218</v>
      </c>
      <c r="AV139" s="12" t="s">
        <v>218</v>
      </c>
      <c r="AW139" s="12" t="s">
        <v>126</v>
      </c>
      <c r="AX139" s="12" t="s">
        <v>103</v>
      </c>
      <c r="AY139" s="161" t="s">
        <v>239</v>
      </c>
    </row>
    <row r="140" spans="2:65" s="1" customFormat="1" ht="33" customHeight="1">
      <c r="B140" s="26"/>
      <c r="C140" s="146" t="s">
        <v>253</v>
      </c>
      <c r="D140" s="146" t="s">
        <v>471</v>
      </c>
      <c r="E140" s="147" t="s">
        <v>1136</v>
      </c>
      <c r="F140" s="148" t="s">
        <v>1137</v>
      </c>
      <c r="G140" s="149" t="s">
        <v>50</v>
      </c>
      <c r="H140" s="150">
        <v>340.6</v>
      </c>
      <c r="I140" s="313"/>
      <c r="J140" s="151">
        <f>ROUND(I140*H140,2)</f>
        <v>0</v>
      </c>
      <c r="K140" s="152"/>
      <c r="L140" s="26"/>
      <c r="M140" s="153" t="s">
        <v>103</v>
      </c>
      <c r="N140" s="106" t="s">
        <v>134</v>
      </c>
      <c r="P140" s="143">
        <f>O140*H140</f>
        <v>0</v>
      </c>
      <c r="Q140" s="143">
        <v>0</v>
      </c>
      <c r="R140" s="143">
        <f>Q140*H140</f>
        <v>0</v>
      </c>
      <c r="S140" s="143">
        <v>0.11</v>
      </c>
      <c r="T140" s="144">
        <f>S140*H140</f>
        <v>37.466000000000001</v>
      </c>
      <c r="AR140" s="145" t="s">
        <v>253</v>
      </c>
      <c r="AT140" s="145" t="s">
        <v>471</v>
      </c>
      <c r="AU140" s="145" t="s">
        <v>218</v>
      </c>
      <c r="AY140" s="15" t="s">
        <v>239</v>
      </c>
      <c r="BE140" s="110">
        <f>IF(N140="základná",J140,0)</f>
        <v>0</v>
      </c>
      <c r="BF140" s="110">
        <f>IF(N140="znížená",J140,0)</f>
        <v>0</v>
      </c>
      <c r="BG140" s="110">
        <f>IF(N140="zákl. prenesená",J140,0)</f>
        <v>0</v>
      </c>
      <c r="BH140" s="110">
        <f>IF(N140="zníž. prenesená",J140,0)</f>
        <v>0</v>
      </c>
      <c r="BI140" s="110">
        <f>IF(N140="nulová",J140,0)</f>
        <v>0</v>
      </c>
      <c r="BJ140" s="15" t="s">
        <v>218</v>
      </c>
      <c r="BK140" s="110">
        <f>ROUND(I140*H140,2)</f>
        <v>0</v>
      </c>
      <c r="BL140" s="15" t="s">
        <v>253</v>
      </c>
      <c r="BM140" s="145" t="s">
        <v>1138</v>
      </c>
    </row>
    <row r="141" spans="2:65" s="12" customFormat="1">
      <c r="B141" s="159"/>
      <c r="D141" s="160" t="s">
        <v>831</v>
      </c>
      <c r="E141" s="161" t="s">
        <v>103</v>
      </c>
      <c r="F141" s="162" t="s">
        <v>1139</v>
      </c>
      <c r="H141" s="163">
        <v>170.3</v>
      </c>
      <c r="L141" s="159"/>
      <c r="M141" s="164"/>
      <c r="T141" s="165"/>
      <c r="AT141" s="161" t="s">
        <v>831</v>
      </c>
      <c r="AU141" s="161" t="s">
        <v>218</v>
      </c>
      <c r="AV141" s="12" t="s">
        <v>218</v>
      </c>
      <c r="AW141" s="12" t="s">
        <v>126</v>
      </c>
      <c r="AX141" s="12" t="s">
        <v>164</v>
      </c>
      <c r="AY141" s="161" t="s">
        <v>239</v>
      </c>
    </row>
    <row r="142" spans="2:65" s="12" customFormat="1">
      <c r="B142" s="159"/>
      <c r="D142" s="160" t="s">
        <v>831</v>
      </c>
      <c r="E142" s="161" t="s">
        <v>103</v>
      </c>
      <c r="F142" s="162" t="s">
        <v>1140</v>
      </c>
      <c r="H142" s="163">
        <v>170.3</v>
      </c>
      <c r="L142" s="159"/>
      <c r="M142" s="164"/>
      <c r="T142" s="165"/>
      <c r="AT142" s="161" t="s">
        <v>831</v>
      </c>
      <c r="AU142" s="161" t="s">
        <v>218</v>
      </c>
      <c r="AV142" s="12" t="s">
        <v>218</v>
      </c>
      <c r="AW142" s="12" t="s">
        <v>126</v>
      </c>
      <c r="AX142" s="12" t="s">
        <v>164</v>
      </c>
      <c r="AY142" s="161" t="s">
        <v>239</v>
      </c>
    </row>
    <row r="143" spans="2:65" s="13" customFormat="1">
      <c r="B143" s="166"/>
      <c r="D143" s="160" t="s">
        <v>831</v>
      </c>
      <c r="E143" s="167" t="s">
        <v>103</v>
      </c>
      <c r="F143" s="168" t="s">
        <v>846</v>
      </c>
      <c r="H143" s="169">
        <v>340.6</v>
      </c>
      <c r="L143" s="166"/>
      <c r="M143" s="170"/>
      <c r="T143" s="171"/>
      <c r="AT143" s="167" t="s">
        <v>831</v>
      </c>
      <c r="AU143" s="167" t="s">
        <v>218</v>
      </c>
      <c r="AV143" s="13" t="s">
        <v>253</v>
      </c>
      <c r="AW143" s="13" t="s">
        <v>126</v>
      </c>
      <c r="AX143" s="13" t="s">
        <v>103</v>
      </c>
      <c r="AY143" s="167" t="s">
        <v>239</v>
      </c>
    </row>
    <row r="144" spans="2:65" s="1" customFormat="1" ht="33" customHeight="1">
      <c r="B144" s="26"/>
      <c r="C144" s="146" t="s">
        <v>257</v>
      </c>
      <c r="D144" s="146" t="s">
        <v>471</v>
      </c>
      <c r="E144" s="147" t="s">
        <v>1141</v>
      </c>
      <c r="F144" s="148" t="s">
        <v>1142</v>
      </c>
      <c r="G144" s="149" t="s">
        <v>696</v>
      </c>
      <c r="H144" s="150">
        <v>61.28</v>
      </c>
      <c r="I144" s="313"/>
      <c r="J144" s="151">
        <f>ROUND(I144*H144,2)</f>
        <v>0</v>
      </c>
      <c r="K144" s="152"/>
      <c r="L144" s="26"/>
      <c r="M144" s="153" t="s">
        <v>103</v>
      </c>
      <c r="N144" s="106" t="s">
        <v>134</v>
      </c>
      <c r="P144" s="143">
        <f>O144*H144</f>
        <v>0</v>
      </c>
      <c r="Q144" s="143">
        <v>0</v>
      </c>
      <c r="R144" s="143">
        <f>Q144*H144</f>
        <v>0</v>
      </c>
      <c r="S144" s="143">
        <v>0</v>
      </c>
      <c r="T144" s="144">
        <f>S144*H144</f>
        <v>0</v>
      </c>
      <c r="AR144" s="145" t="s">
        <v>253</v>
      </c>
      <c r="AT144" s="145" t="s">
        <v>471</v>
      </c>
      <c r="AU144" s="145" t="s">
        <v>218</v>
      </c>
      <c r="AY144" s="15" t="s">
        <v>239</v>
      </c>
      <c r="BE144" s="110">
        <f>IF(N144="základná",J144,0)</f>
        <v>0</v>
      </c>
      <c r="BF144" s="110">
        <f>IF(N144="znížená",J144,0)</f>
        <v>0</v>
      </c>
      <c r="BG144" s="110">
        <f>IF(N144="zákl. prenesená",J144,0)</f>
        <v>0</v>
      </c>
      <c r="BH144" s="110">
        <f>IF(N144="zníž. prenesená",J144,0)</f>
        <v>0</v>
      </c>
      <c r="BI144" s="110">
        <f>IF(N144="nulová",J144,0)</f>
        <v>0</v>
      </c>
      <c r="BJ144" s="15" t="s">
        <v>218</v>
      </c>
      <c r="BK144" s="110">
        <f>ROUND(I144*H144,2)</f>
        <v>0</v>
      </c>
      <c r="BL144" s="15" t="s">
        <v>253</v>
      </c>
      <c r="BM144" s="145" t="s">
        <v>1143</v>
      </c>
    </row>
    <row r="145" spans="2:65" s="12" customFormat="1">
      <c r="B145" s="159"/>
      <c r="D145" s="160" t="s">
        <v>831</v>
      </c>
      <c r="E145" s="161" t="s">
        <v>103</v>
      </c>
      <c r="F145" s="162" t="s">
        <v>1144</v>
      </c>
      <c r="H145" s="163">
        <v>11.9</v>
      </c>
      <c r="L145" s="159"/>
      <c r="M145" s="164"/>
      <c r="T145" s="165"/>
      <c r="AT145" s="161" t="s">
        <v>831</v>
      </c>
      <c r="AU145" s="161" t="s">
        <v>218</v>
      </c>
      <c r="AV145" s="12" t="s">
        <v>218</v>
      </c>
      <c r="AW145" s="12" t="s">
        <v>126</v>
      </c>
      <c r="AX145" s="12" t="s">
        <v>164</v>
      </c>
      <c r="AY145" s="161" t="s">
        <v>239</v>
      </c>
    </row>
    <row r="146" spans="2:65" s="12" customFormat="1">
      <c r="B146" s="159"/>
      <c r="D146" s="160" t="s">
        <v>831</v>
      </c>
      <c r="E146" s="161" t="s">
        <v>103</v>
      </c>
      <c r="F146" s="162" t="s">
        <v>1145</v>
      </c>
      <c r="H146" s="163">
        <v>4.3</v>
      </c>
      <c r="L146" s="159"/>
      <c r="M146" s="164"/>
      <c r="T146" s="165"/>
      <c r="AT146" s="161" t="s">
        <v>831</v>
      </c>
      <c r="AU146" s="161" t="s">
        <v>218</v>
      </c>
      <c r="AV146" s="12" t="s">
        <v>218</v>
      </c>
      <c r="AW146" s="12" t="s">
        <v>126</v>
      </c>
      <c r="AX146" s="12" t="s">
        <v>164</v>
      </c>
      <c r="AY146" s="161" t="s">
        <v>239</v>
      </c>
    </row>
    <row r="147" spans="2:65" s="12" customFormat="1">
      <c r="B147" s="159"/>
      <c r="D147" s="160" t="s">
        <v>831</v>
      </c>
      <c r="E147" s="161" t="s">
        <v>103</v>
      </c>
      <c r="F147" s="162" t="s">
        <v>1146</v>
      </c>
      <c r="H147" s="163">
        <v>45.08</v>
      </c>
      <c r="L147" s="159"/>
      <c r="M147" s="164"/>
      <c r="T147" s="165"/>
      <c r="AT147" s="161" t="s">
        <v>831</v>
      </c>
      <c r="AU147" s="161" t="s">
        <v>218</v>
      </c>
      <c r="AV147" s="12" t="s">
        <v>218</v>
      </c>
      <c r="AW147" s="12" t="s">
        <v>126</v>
      </c>
      <c r="AX147" s="12" t="s">
        <v>164</v>
      </c>
      <c r="AY147" s="161" t="s">
        <v>239</v>
      </c>
    </row>
    <row r="148" spans="2:65" s="13" customFormat="1">
      <c r="B148" s="166"/>
      <c r="D148" s="160" t="s">
        <v>831</v>
      </c>
      <c r="E148" s="167" t="s">
        <v>103</v>
      </c>
      <c r="F148" s="168" t="s">
        <v>846</v>
      </c>
      <c r="H148" s="169">
        <v>61.28</v>
      </c>
      <c r="L148" s="166"/>
      <c r="M148" s="170"/>
      <c r="T148" s="171"/>
      <c r="AT148" s="167" t="s">
        <v>831</v>
      </c>
      <c r="AU148" s="167" t="s">
        <v>218</v>
      </c>
      <c r="AV148" s="13" t="s">
        <v>253</v>
      </c>
      <c r="AW148" s="13" t="s">
        <v>126</v>
      </c>
      <c r="AX148" s="13" t="s">
        <v>103</v>
      </c>
      <c r="AY148" s="167" t="s">
        <v>239</v>
      </c>
    </row>
    <row r="149" spans="2:65" s="1" customFormat="1" ht="24.2" customHeight="1">
      <c r="B149" s="26"/>
      <c r="C149" s="146" t="s">
        <v>261</v>
      </c>
      <c r="D149" s="146" t="s">
        <v>471</v>
      </c>
      <c r="E149" s="147" t="s">
        <v>841</v>
      </c>
      <c r="F149" s="148" t="s">
        <v>842</v>
      </c>
      <c r="G149" s="149" t="s">
        <v>696</v>
      </c>
      <c r="H149" s="150">
        <v>396.9</v>
      </c>
      <c r="I149" s="313"/>
      <c r="J149" s="151">
        <f>ROUND(I149*H149,2)</f>
        <v>0</v>
      </c>
      <c r="K149" s="152"/>
      <c r="L149" s="26"/>
      <c r="M149" s="153" t="s">
        <v>103</v>
      </c>
      <c r="N149" s="106" t="s">
        <v>134</v>
      </c>
      <c r="P149" s="143">
        <f>O149*H149</f>
        <v>0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253</v>
      </c>
      <c r="AT149" s="145" t="s">
        <v>471</v>
      </c>
      <c r="AU149" s="145" t="s">
        <v>218</v>
      </c>
      <c r="AY149" s="15" t="s">
        <v>239</v>
      </c>
      <c r="BE149" s="110">
        <f>IF(N149="základná",J149,0)</f>
        <v>0</v>
      </c>
      <c r="BF149" s="110">
        <f>IF(N149="znížená",J149,0)</f>
        <v>0</v>
      </c>
      <c r="BG149" s="110">
        <f>IF(N149="zákl. prenesená",J149,0)</f>
        <v>0</v>
      </c>
      <c r="BH149" s="110">
        <f>IF(N149="zníž. prenesená",J149,0)</f>
        <v>0</v>
      </c>
      <c r="BI149" s="110">
        <f>IF(N149="nulová",J149,0)</f>
        <v>0</v>
      </c>
      <c r="BJ149" s="15" t="s">
        <v>218</v>
      </c>
      <c r="BK149" s="110">
        <f>ROUND(I149*H149,2)</f>
        <v>0</v>
      </c>
      <c r="BL149" s="15" t="s">
        <v>253</v>
      </c>
      <c r="BM149" s="145" t="s">
        <v>1147</v>
      </c>
    </row>
    <row r="150" spans="2:65" s="12" customFormat="1">
      <c r="B150" s="159"/>
      <c r="D150" s="160" t="s">
        <v>831</v>
      </c>
      <c r="E150" s="161" t="s">
        <v>103</v>
      </c>
      <c r="F150" s="162" t="s">
        <v>1148</v>
      </c>
      <c r="H150" s="163">
        <v>275</v>
      </c>
      <c r="L150" s="159"/>
      <c r="M150" s="164"/>
      <c r="T150" s="165"/>
      <c r="AT150" s="161" t="s">
        <v>831</v>
      </c>
      <c r="AU150" s="161" t="s">
        <v>218</v>
      </c>
      <c r="AV150" s="12" t="s">
        <v>218</v>
      </c>
      <c r="AW150" s="12" t="s">
        <v>126</v>
      </c>
      <c r="AX150" s="12" t="s">
        <v>164</v>
      </c>
      <c r="AY150" s="161" t="s">
        <v>239</v>
      </c>
    </row>
    <row r="151" spans="2:65" s="12" customFormat="1" ht="20.45" customHeight="1">
      <c r="B151" s="159"/>
      <c r="D151" s="160" t="s">
        <v>831</v>
      </c>
      <c r="E151" s="161" t="s">
        <v>103</v>
      </c>
      <c r="F151" s="162" t="s">
        <v>1149</v>
      </c>
      <c r="H151" s="163">
        <v>121.9</v>
      </c>
      <c r="L151" s="159"/>
      <c r="M151" s="164"/>
      <c r="T151" s="165"/>
      <c r="AT151" s="161" t="s">
        <v>831</v>
      </c>
      <c r="AU151" s="161" t="s">
        <v>218</v>
      </c>
      <c r="AV151" s="12" t="s">
        <v>218</v>
      </c>
      <c r="AW151" s="12" t="s">
        <v>126</v>
      </c>
      <c r="AX151" s="12" t="s">
        <v>164</v>
      </c>
      <c r="AY151" s="161" t="s">
        <v>239</v>
      </c>
    </row>
    <row r="152" spans="2:65" s="13" customFormat="1">
      <c r="B152" s="166"/>
      <c r="D152" s="160" t="s">
        <v>831</v>
      </c>
      <c r="E152" s="167" t="s">
        <v>103</v>
      </c>
      <c r="F152" s="168" t="s">
        <v>846</v>
      </c>
      <c r="H152" s="169">
        <v>396.9</v>
      </c>
      <c r="L152" s="166"/>
      <c r="M152" s="170"/>
      <c r="T152" s="171"/>
      <c r="AT152" s="167" t="s">
        <v>831</v>
      </c>
      <c r="AU152" s="167" t="s">
        <v>218</v>
      </c>
      <c r="AV152" s="13" t="s">
        <v>253</v>
      </c>
      <c r="AW152" s="13" t="s">
        <v>126</v>
      </c>
      <c r="AX152" s="13" t="s">
        <v>103</v>
      </c>
      <c r="AY152" s="167" t="s">
        <v>239</v>
      </c>
    </row>
    <row r="153" spans="2:65" s="1" customFormat="1" ht="33" customHeight="1">
      <c r="B153" s="26"/>
      <c r="C153" s="146" t="s">
        <v>265</v>
      </c>
      <c r="D153" s="146" t="s">
        <v>471</v>
      </c>
      <c r="E153" s="147" t="s">
        <v>1150</v>
      </c>
      <c r="F153" s="148" t="s">
        <v>1151</v>
      </c>
      <c r="G153" s="149" t="s">
        <v>696</v>
      </c>
      <c r="H153" s="150">
        <v>38.4</v>
      </c>
      <c r="I153" s="313"/>
      <c r="J153" s="151">
        <f>ROUND(I153*H153,2)</f>
        <v>0</v>
      </c>
      <c r="K153" s="152"/>
      <c r="L153" s="26"/>
      <c r="M153" s="153" t="s">
        <v>103</v>
      </c>
      <c r="N153" s="106" t="s">
        <v>134</v>
      </c>
      <c r="P153" s="143">
        <f>O153*H153</f>
        <v>0</v>
      </c>
      <c r="Q153" s="143">
        <v>0</v>
      </c>
      <c r="R153" s="143">
        <f>Q153*H153</f>
        <v>0</v>
      </c>
      <c r="S153" s="143">
        <v>0</v>
      </c>
      <c r="T153" s="144">
        <f>S153*H153</f>
        <v>0</v>
      </c>
      <c r="AR153" s="145" t="s">
        <v>253</v>
      </c>
      <c r="AT153" s="145" t="s">
        <v>471</v>
      </c>
      <c r="AU153" s="145" t="s">
        <v>218</v>
      </c>
      <c r="AY153" s="15" t="s">
        <v>239</v>
      </c>
      <c r="BE153" s="110">
        <f>IF(N153="základná",J153,0)</f>
        <v>0</v>
      </c>
      <c r="BF153" s="110">
        <f>IF(N153="znížená",J153,0)</f>
        <v>0</v>
      </c>
      <c r="BG153" s="110">
        <f>IF(N153="zákl. prenesená",J153,0)</f>
        <v>0</v>
      </c>
      <c r="BH153" s="110">
        <f>IF(N153="zníž. prenesená",J153,0)</f>
        <v>0</v>
      </c>
      <c r="BI153" s="110">
        <f>IF(N153="nulová",J153,0)</f>
        <v>0</v>
      </c>
      <c r="BJ153" s="15" t="s">
        <v>218</v>
      </c>
      <c r="BK153" s="110">
        <f>ROUND(I153*H153,2)</f>
        <v>0</v>
      </c>
      <c r="BL153" s="15" t="s">
        <v>253</v>
      </c>
      <c r="BM153" s="145" t="s">
        <v>1152</v>
      </c>
    </row>
    <row r="154" spans="2:65" s="12" customFormat="1">
      <c r="B154" s="159"/>
      <c r="D154" s="160" t="s">
        <v>831</v>
      </c>
      <c r="E154" s="161" t="s">
        <v>103</v>
      </c>
      <c r="F154" s="162" t="s">
        <v>1153</v>
      </c>
      <c r="H154" s="163">
        <v>16.16</v>
      </c>
      <c r="L154" s="159"/>
      <c r="M154" s="164"/>
      <c r="T154" s="165"/>
      <c r="AT154" s="161" t="s">
        <v>831</v>
      </c>
      <c r="AU154" s="161" t="s">
        <v>218</v>
      </c>
      <c r="AV154" s="12" t="s">
        <v>218</v>
      </c>
      <c r="AW154" s="12" t="s">
        <v>126</v>
      </c>
      <c r="AX154" s="12" t="s">
        <v>164</v>
      </c>
      <c r="AY154" s="161" t="s">
        <v>239</v>
      </c>
    </row>
    <row r="155" spans="2:65" s="12" customFormat="1">
      <c r="B155" s="159"/>
      <c r="D155" s="160" t="s">
        <v>831</v>
      </c>
      <c r="E155" s="161" t="s">
        <v>103</v>
      </c>
      <c r="F155" s="162" t="s">
        <v>1154</v>
      </c>
      <c r="H155" s="163">
        <v>17.36</v>
      </c>
      <c r="L155" s="159"/>
      <c r="M155" s="164"/>
      <c r="T155" s="165"/>
      <c r="AT155" s="161" t="s">
        <v>831</v>
      </c>
      <c r="AU155" s="161" t="s">
        <v>218</v>
      </c>
      <c r="AV155" s="12" t="s">
        <v>218</v>
      </c>
      <c r="AW155" s="12" t="s">
        <v>126</v>
      </c>
      <c r="AX155" s="12" t="s">
        <v>164</v>
      </c>
      <c r="AY155" s="161" t="s">
        <v>239</v>
      </c>
    </row>
    <row r="156" spans="2:65" s="12" customFormat="1" ht="20.45" customHeight="1">
      <c r="B156" s="159"/>
      <c r="D156" s="160" t="s">
        <v>831</v>
      </c>
      <c r="E156" s="161" t="s">
        <v>103</v>
      </c>
      <c r="F156" s="162" t="s">
        <v>1155</v>
      </c>
      <c r="H156" s="163">
        <v>4.88</v>
      </c>
      <c r="L156" s="159"/>
      <c r="M156" s="164"/>
      <c r="T156" s="165"/>
      <c r="AT156" s="161" t="s">
        <v>831</v>
      </c>
      <c r="AU156" s="161" t="s">
        <v>218</v>
      </c>
      <c r="AV156" s="12" t="s">
        <v>218</v>
      </c>
      <c r="AW156" s="12" t="s">
        <v>126</v>
      </c>
      <c r="AX156" s="12" t="s">
        <v>164</v>
      </c>
      <c r="AY156" s="161" t="s">
        <v>239</v>
      </c>
    </row>
    <row r="157" spans="2:65" s="13" customFormat="1">
      <c r="B157" s="166"/>
      <c r="D157" s="160" t="s">
        <v>831</v>
      </c>
      <c r="E157" s="167" t="s">
        <v>103</v>
      </c>
      <c r="F157" s="168" t="s">
        <v>846</v>
      </c>
      <c r="H157" s="169">
        <v>38.4</v>
      </c>
      <c r="L157" s="166"/>
      <c r="M157" s="170"/>
      <c r="T157" s="171"/>
      <c r="AT157" s="167" t="s">
        <v>831</v>
      </c>
      <c r="AU157" s="167" t="s">
        <v>218</v>
      </c>
      <c r="AV157" s="13" t="s">
        <v>253</v>
      </c>
      <c r="AW157" s="13" t="s">
        <v>126</v>
      </c>
      <c r="AX157" s="13" t="s">
        <v>103</v>
      </c>
      <c r="AY157" s="167" t="s">
        <v>239</v>
      </c>
    </row>
    <row r="158" spans="2:65" s="1" customFormat="1" ht="38.1" customHeight="1">
      <c r="B158" s="26"/>
      <c r="C158" s="146" t="s">
        <v>269</v>
      </c>
      <c r="D158" s="146" t="s">
        <v>471</v>
      </c>
      <c r="E158" s="147" t="s">
        <v>1156</v>
      </c>
      <c r="F158" s="148" t="s">
        <v>1157</v>
      </c>
      <c r="G158" s="149" t="s">
        <v>696</v>
      </c>
      <c r="H158" s="150">
        <v>671.9</v>
      </c>
      <c r="I158" s="313"/>
      <c r="J158" s="151">
        <f>ROUND(I158*H158,2)</f>
        <v>0</v>
      </c>
      <c r="K158" s="152"/>
      <c r="L158" s="26"/>
      <c r="M158" s="153" t="s">
        <v>103</v>
      </c>
      <c r="N158" s="106" t="s">
        <v>134</v>
      </c>
      <c r="P158" s="143">
        <f>O158*H158</f>
        <v>0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253</v>
      </c>
      <c r="AT158" s="145" t="s">
        <v>471</v>
      </c>
      <c r="AU158" s="145" t="s">
        <v>218</v>
      </c>
      <c r="AY158" s="15" t="s">
        <v>239</v>
      </c>
      <c r="BE158" s="110">
        <f>IF(N158="základná",J158,0)</f>
        <v>0</v>
      </c>
      <c r="BF158" s="110">
        <f>IF(N158="znížená",J158,0)</f>
        <v>0</v>
      </c>
      <c r="BG158" s="110">
        <f>IF(N158="zákl. prenesená",J158,0)</f>
        <v>0</v>
      </c>
      <c r="BH158" s="110">
        <f>IF(N158="zníž. prenesená",J158,0)</f>
        <v>0</v>
      </c>
      <c r="BI158" s="110">
        <f>IF(N158="nulová",J158,0)</f>
        <v>0</v>
      </c>
      <c r="BJ158" s="15" t="s">
        <v>218</v>
      </c>
      <c r="BK158" s="110">
        <f>ROUND(I158*H158,2)</f>
        <v>0</v>
      </c>
      <c r="BL158" s="15" t="s">
        <v>253</v>
      </c>
      <c r="BM158" s="145" t="s">
        <v>1158</v>
      </c>
    </row>
    <row r="159" spans="2:65" s="12" customFormat="1" ht="20.45" customHeight="1">
      <c r="B159" s="159"/>
      <c r="D159" s="160" t="s">
        <v>831</v>
      </c>
      <c r="E159" s="161" t="s">
        <v>103</v>
      </c>
      <c r="F159" s="162" t="s">
        <v>1159</v>
      </c>
      <c r="H159" s="163">
        <v>550</v>
      </c>
      <c r="L159" s="159"/>
      <c r="M159" s="164"/>
      <c r="T159" s="165"/>
      <c r="AT159" s="161" t="s">
        <v>831</v>
      </c>
      <c r="AU159" s="161" t="s">
        <v>218</v>
      </c>
      <c r="AV159" s="12" t="s">
        <v>218</v>
      </c>
      <c r="AW159" s="12" t="s">
        <v>126</v>
      </c>
      <c r="AX159" s="12" t="s">
        <v>164</v>
      </c>
      <c r="AY159" s="161" t="s">
        <v>239</v>
      </c>
    </row>
    <row r="160" spans="2:65" s="12" customFormat="1" ht="20.45" customHeight="1">
      <c r="B160" s="159"/>
      <c r="D160" s="160" t="s">
        <v>831</v>
      </c>
      <c r="E160" s="161" t="s">
        <v>103</v>
      </c>
      <c r="F160" s="162" t="s">
        <v>1160</v>
      </c>
      <c r="H160" s="163">
        <v>121.9</v>
      </c>
      <c r="L160" s="159"/>
      <c r="M160" s="164"/>
      <c r="T160" s="165"/>
      <c r="AT160" s="161" t="s">
        <v>831</v>
      </c>
      <c r="AU160" s="161" t="s">
        <v>218</v>
      </c>
      <c r="AV160" s="12" t="s">
        <v>218</v>
      </c>
      <c r="AW160" s="12" t="s">
        <v>126</v>
      </c>
      <c r="AX160" s="12" t="s">
        <v>164</v>
      </c>
      <c r="AY160" s="161" t="s">
        <v>239</v>
      </c>
    </row>
    <row r="161" spans="2:65" s="13" customFormat="1">
      <c r="B161" s="166"/>
      <c r="D161" s="160" t="s">
        <v>831</v>
      </c>
      <c r="E161" s="167" t="s">
        <v>103</v>
      </c>
      <c r="F161" s="168" t="s">
        <v>846</v>
      </c>
      <c r="H161" s="169">
        <v>671.9</v>
      </c>
      <c r="L161" s="166"/>
      <c r="M161" s="170"/>
      <c r="T161" s="171"/>
      <c r="AT161" s="167" t="s">
        <v>831</v>
      </c>
      <c r="AU161" s="167" t="s">
        <v>218</v>
      </c>
      <c r="AV161" s="13" t="s">
        <v>253</v>
      </c>
      <c r="AW161" s="13" t="s">
        <v>126</v>
      </c>
      <c r="AX161" s="13" t="s">
        <v>103</v>
      </c>
      <c r="AY161" s="167" t="s">
        <v>239</v>
      </c>
    </row>
    <row r="162" spans="2:65" s="1" customFormat="1" ht="24.2" customHeight="1">
      <c r="B162" s="26"/>
      <c r="C162" s="146" t="s">
        <v>273</v>
      </c>
      <c r="D162" s="146" t="s">
        <v>471</v>
      </c>
      <c r="E162" s="147" t="s">
        <v>1161</v>
      </c>
      <c r="F162" s="148" t="s">
        <v>1162</v>
      </c>
      <c r="G162" s="149" t="s">
        <v>696</v>
      </c>
      <c r="H162" s="150">
        <v>64.099999999999994</v>
      </c>
      <c r="I162" s="313"/>
      <c r="J162" s="151">
        <f>ROUND(I162*H162,2)</f>
        <v>0</v>
      </c>
      <c r="K162" s="152"/>
      <c r="L162" s="26"/>
      <c r="M162" s="153" t="s">
        <v>103</v>
      </c>
      <c r="N162" s="106" t="s">
        <v>134</v>
      </c>
      <c r="P162" s="143">
        <f>O162*H162</f>
        <v>0</v>
      </c>
      <c r="Q162" s="143">
        <v>0</v>
      </c>
      <c r="R162" s="143">
        <f>Q162*H162</f>
        <v>0</v>
      </c>
      <c r="S162" s="143">
        <v>0</v>
      </c>
      <c r="T162" s="144">
        <f>S162*H162</f>
        <v>0</v>
      </c>
      <c r="AR162" s="145" t="s">
        <v>253</v>
      </c>
      <c r="AT162" s="145" t="s">
        <v>471</v>
      </c>
      <c r="AU162" s="145" t="s">
        <v>218</v>
      </c>
      <c r="AY162" s="15" t="s">
        <v>239</v>
      </c>
      <c r="BE162" s="110">
        <f>IF(N162="základná",J162,0)</f>
        <v>0</v>
      </c>
      <c r="BF162" s="110">
        <f>IF(N162="znížená",J162,0)</f>
        <v>0</v>
      </c>
      <c r="BG162" s="110">
        <f>IF(N162="zákl. prenesená",J162,0)</f>
        <v>0</v>
      </c>
      <c r="BH162" s="110">
        <f>IF(N162="zníž. prenesená",J162,0)</f>
        <v>0</v>
      </c>
      <c r="BI162" s="110">
        <f>IF(N162="nulová",J162,0)</f>
        <v>0</v>
      </c>
      <c r="BJ162" s="15" t="s">
        <v>218</v>
      </c>
      <c r="BK162" s="110">
        <f>ROUND(I162*H162,2)</f>
        <v>0</v>
      </c>
      <c r="BL162" s="15" t="s">
        <v>253</v>
      </c>
      <c r="BM162" s="145" t="s">
        <v>1163</v>
      </c>
    </row>
    <row r="163" spans="2:65" s="12" customFormat="1">
      <c r="B163" s="159"/>
      <c r="D163" s="160" t="s">
        <v>831</v>
      </c>
      <c r="E163" s="161" t="s">
        <v>103</v>
      </c>
      <c r="F163" s="162" t="s">
        <v>1164</v>
      </c>
      <c r="H163" s="163">
        <v>41.86</v>
      </c>
      <c r="L163" s="159"/>
      <c r="M163" s="164"/>
      <c r="T163" s="165"/>
      <c r="AT163" s="161" t="s">
        <v>831</v>
      </c>
      <c r="AU163" s="161" t="s">
        <v>218</v>
      </c>
      <c r="AV163" s="12" t="s">
        <v>218</v>
      </c>
      <c r="AW163" s="12" t="s">
        <v>126</v>
      </c>
      <c r="AX163" s="12" t="s">
        <v>164</v>
      </c>
      <c r="AY163" s="161" t="s">
        <v>239</v>
      </c>
    </row>
    <row r="164" spans="2:65" s="12" customFormat="1" ht="20.45" customHeight="1">
      <c r="B164" s="159"/>
      <c r="D164" s="160" t="s">
        <v>831</v>
      </c>
      <c r="E164" s="161" t="s">
        <v>103</v>
      </c>
      <c r="F164" s="162" t="s">
        <v>1165</v>
      </c>
      <c r="H164" s="163">
        <v>22.24</v>
      </c>
      <c r="L164" s="159"/>
      <c r="M164" s="164"/>
      <c r="T164" s="165"/>
      <c r="AT164" s="161" t="s">
        <v>831</v>
      </c>
      <c r="AU164" s="161" t="s">
        <v>218</v>
      </c>
      <c r="AV164" s="12" t="s">
        <v>218</v>
      </c>
      <c r="AW164" s="12" t="s">
        <v>126</v>
      </c>
      <c r="AX164" s="12" t="s">
        <v>164</v>
      </c>
      <c r="AY164" s="161" t="s">
        <v>239</v>
      </c>
    </row>
    <row r="165" spans="2:65" s="13" customFormat="1">
      <c r="B165" s="166"/>
      <c r="D165" s="160" t="s">
        <v>831</v>
      </c>
      <c r="E165" s="167" t="s">
        <v>103</v>
      </c>
      <c r="F165" s="168" t="s">
        <v>846</v>
      </c>
      <c r="H165" s="169">
        <v>64.099999999999994</v>
      </c>
      <c r="L165" s="166"/>
      <c r="M165" s="170"/>
      <c r="T165" s="171"/>
      <c r="AT165" s="167" t="s">
        <v>831</v>
      </c>
      <c r="AU165" s="167" t="s">
        <v>218</v>
      </c>
      <c r="AV165" s="13" t="s">
        <v>253</v>
      </c>
      <c r="AW165" s="13" t="s">
        <v>126</v>
      </c>
      <c r="AX165" s="13" t="s">
        <v>103</v>
      </c>
      <c r="AY165" s="167" t="s">
        <v>239</v>
      </c>
    </row>
    <row r="166" spans="2:65" s="1" customFormat="1" ht="24.2" customHeight="1">
      <c r="B166" s="26"/>
      <c r="C166" s="146" t="s">
        <v>277</v>
      </c>
      <c r="D166" s="146" t="s">
        <v>471</v>
      </c>
      <c r="E166" s="147" t="s">
        <v>1166</v>
      </c>
      <c r="F166" s="148" t="s">
        <v>1167</v>
      </c>
      <c r="G166" s="149" t="s">
        <v>696</v>
      </c>
      <c r="H166" s="150">
        <v>396.9</v>
      </c>
      <c r="I166" s="313"/>
      <c r="J166" s="151">
        <f>ROUND(I166*H166,2)</f>
        <v>0</v>
      </c>
      <c r="K166" s="152"/>
      <c r="L166" s="26"/>
      <c r="M166" s="153" t="s">
        <v>103</v>
      </c>
      <c r="N166" s="106" t="s">
        <v>134</v>
      </c>
      <c r="P166" s="143">
        <f>O166*H166</f>
        <v>0</v>
      </c>
      <c r="Q166" s="143">
        <v>0</v>
      </c>
      <c r="R166" s="143">
        <f>Q166*H166</f>
        <v>0</v>
      </c>
      <c r="S166" s="143">
        <v>0</v>
      </c>
      <c r="T166" s="144">
        <f>S166*H166</f>
        <v>0</v>
      </c>
      <c r="AR166" s="145" t="s">
        <v>253</v>
      </c>
      <c r="AT166" s="145" t="s">
        <v>471</v>
      </c>
      <c r="AU166" s="145" t="s">
        <v>218</v>
      </c>
      <c r="AY166" s="15" t="s">
        <v>239</v>
      </c>
      <c r="BE166" s="110">
        <f>IF(N166="základná",J166,0)</f>
        <v>0</v>
      </c>
      <c r="BF166" s="110">
        <f>IF(N166="znížená",J166,0)</f>
        <v>0</v>
      </c>
      <c r="BG166" s="110">
        <f>IF(N166="zákl. prenesená",J166,0)</f>
        <v>0</v>
      </c>
      <c r="BH166" s="110">
        <f>IF(N166="zníž. prenesená",J166,0)</f>
        <v>0</v>
      </c>
      <c r="BI166" s="110">
        <f>IF(N166="nulová",J166,0)</f>
        <v>0</v>
      </c>
      <c r="BJ166" s="15" t="s">
        <v>218</v>
      </c>
      <c r="BK166" s="110">
        <f>ROUND(I166*H166,2)</f>
        <v>0</v>
      </c>
      <c r="BL166" s="15" t="s">
        <v>253</v>
      </c>
      <c r="BM166" s="145" t="s">
        <v>1168</v>
      </c>
    </row>
    <row r="167" spans="2:65" s="12" customFormat="1">
      <c r="B167" s="159"/>
      <c r="D167" s="160" t="s">
        <v>831</v>
      </c>
      <c r="E167" s="161" t="s">
        <v>103</v>
      </c>
      <c r="F167" s="162" t="s">
        <v>1169</v>
      </c>
      <c r="H167" s="163">
        <v>396.9</v>
      </c>
      <c r="L167" s="159"/>
      <c r="M167" s="164"/>
      <c r="T167" s="165"/>
      <c r="AT167" s="161" t="s">
        <v>831</v>
      </c>
      <c r="AU167" s="161" t="s">
        <v>218</v>
      </c>
      <c r="AV167" s="12" t="s">
        <v>218</v>
      </c>
      <c r="AW167" s="12" t="s">
        <v>126</v>
      </c>
      <c r="AX167" s="12" t="s">
        <v>103</v>
      </c>
      <c r="AY167" s="161" t="s">
        <v>239</v>
      </c>
    </row>
    <row r="168" spans="2:65" s="1" customFormat="1" ht="33" customHeight="1">
      <c r="B168" s="26"/>
      <c r="C168" s="146" t="s">
        <v>281</v>
      </c>
      <c r="D168" s="146" t="s">
        <v>471</v>
      </c>
      <c r="E168" s="147" t="s">
        <v>1170</v>
      </c>
      <c r="F168" s="148" t="s">
        <v>1171</v>
      </c>
      <c r="G168" s="149" t="s">
        <v>696</v>
      </c>
      <c r="H168" s="150">
        <v>396.9</v>
      </c>
      <c r="I168" s="313"/>
      <c r="J168" s="151">
        <f>ROUND(I168*H168,2)</f>
        <v>0</v>
      </c>
      <c r="K168" s="152"/>
      <c r="L168" s="26"/>
      <c r="M168" s="153" t="s">
        <v>103</v>
      </c>
      <c r="N168" s="106" t="s">
        <v>134</v>
      </c>
      <c r="P168" s="143">
        <f>O168*H168</f>
        <v>0</v>
      </c>
      <c r="Q168" s="143">
        <v>0</v>
      </c>
      <c r="R168" s="143">
        <f>Q168*H168</f>
        <v>0</v>
      </c>
      <c r="S168" s="143">
        <v>0</v>
      </c>
      <c r="T168" s="144">
        <f>S168*H168</f>
        <v>0</v>
      </c>
      <c r="AR168" s="145" t="s">
        <v>253</v>
      </c>
      <c r="AT168" s="145" t="s">
        <v>471</v>
      </c>
      <c r="AU168" s="145" t="s">
        <v>218</v>
      </c>
      <c r="AY168" s="15" t="s">
        <v>239</v>
      </c>
      <c r="BE168" s="110">
        <f>IF(N168="základná",J168,0)</f>
        <v>0</v>
      </c>
      <c r="BF168" s="110">
        <f>IF(N168="znížená",J168,0)</f>
        <v>0</v>
      </c>
      <c r="BG168" s="110">
        <f>IF(N168="zákl. prenesená",J168,0)</f>
        <v>0</v>
      </c>
      <c r="BH168" s="110">
        <f>IF(N168="zníž. prenesená",J168,0)</f>
        <v>0</v>
      </c>
      <c r="BI168" s="110">
        <f>IF(N168="nulová",J168,0)</f>
        <v>0</v>
      </c>
      <c r="BJ168" s="15" t="s">
        <v>218</v>
      </c>
      <c r="BK168" s="110">
        <f>ROUND(I168*H168,2)</f>
        <v>0</v>
      </c>
      <c r="BL168" s="15" t="s">
        <v>253</v>
      </c>
      <c r="BM168" s="145" t="s">
        <v>1172</v>
      </c>
    </row>
    <row r="169" spans="2:65" s="12" customFormat="1">
      <c r="B169" s="159"/>
      <c r="D169" s="160" t="s">
        <v>831</v>
      </c>
      <c r="E169" s="161" t="s">
        <v>103</v>
      </c>
      <c r="F169" s="162" t="s">
        <v>1173</v>
      </c>
      <c r="H169" s="163">
        <v>275</v>
      </c>
      <c r="L169" s="159"/>
      <c r="M169" s="164"/>
      <c r="T169" s="165"/>
      <c r="AT169" s="161" t="s">
        <v>831</v>
      </c>
      <c r="AU169" s="161" t="s">
        <v>218</v>
      </c>
      <c r="AV169" s="12" t="s">
        <v>218</v>
      </c>
      <c r="AW169" s="12" t="s">
        <v>126</v>
      </c>
      <c r="AX169" s="12" t="s">
        <v>164</v>
      </c>
      <c r="AY169" s="161" t="s">
        <v>239</v>
      </c>
    </row>
    <row r="170" spans="2:65" s="12" customFormat="1">
      <c r="B170" s="159"/>
      <c r="D170" s="160" t="s">
        <v>831</v>
      </c>
      <c r="E170" s="161" t="s">
        <v>103</v>
      </c>
      <c r="F170" s="162" t="s">
        <v>1174</v>
      </c>
      <c r="H170" s="163">
        <v>121.9</v>
      </c>
      <c r="L170" s="159"/>
      <c r="M170" s="164"/>
      <c r="T170" s="165"/>
      <c r="AT170" s="161" t="s">
        <v>831</v>
      </c>
      <c r="AU170" s="161" t="s">
        <v>218</v>
      </c>
      <c r="AV170" s="12" t="s">
        <v>218</v>
      </c>
      <c r="AW170" s="12" t="s">
        <v>126</v>
      </c>
      <c r="AX170" s="12" t="s">
        <v>164</v>
      </c>
      <c r="AY170" s="161" t="s">
        <v>239</v>
      </c>
    </row>
    <row r="171" spans="2:65" s="13" customFormat="1">
      <c r="B171" s="166"/>
      <c r="D171" s="160" t="s">
        <v>831</v>
      </c>
      <c r="E171" s="167" t="s">
        <v>103</v>
      </c>
      <c r="F171" s="168" t="s">
        <v>846</v>
      </c>
      <c r="H171" s="169">
        <v>396.9</v>
      </c>
      <c r="L171" s="166"/>
      <c r="M171" s="170"/>
      <c r="T171" s="171"/>
      <c r="AT171" s="167" t="s">
        <v>831</v>
      </c>
      <c r="AU171" s="167" t="s">
        <v>218</v>
      </c>
      <c r="AV171" s="13" t="s">
        <v>253</v>
      </c>
      <c r="AW171" s="13" t="s">
        <v>126</v>
      </c>
      <c r="AX171" s="13" t="s">
        <v>103</v>
      </c>
      <c r="AY171" s="167" t="s">
        <v>239</v>
      </c>
    </row>
    <row r="172" spans="2:65" s="1" customFormat="1" ht="24.2" customHeight="1">
      <c r="B172" s="26"/>
      <c r="C172" s="146" t="s">
        <v>285</v>
      </c>
      <c r="D172" s="146" t="s">
        <v>471</v>
      </c>
      <c r="E172" s="147" t="s">
        <v>873</v>
      </c>
      <c r="F172" s="148" t="s">
        <v>874</v>
      </c>
      <c r="G172" s="149" t="s">
        <v>696</v>
      </c>
      <c r="H172" s="150">
        <v>51.09</v>
      </c>
      <c r="I172" s="313"/>
      <c r="J172" s="151">
        <f>ROUND(I172*H172,2)</f>
        <v>0</v>
      </c>
      <c r="K172" s="152"/>
      <c r="L172" s="26"/>
      <c r="M172" s="153" t="s">
        <v>103</v>
      </c>
      <c r="N172" s="106" t="s">
        <v>134</v>
      </c>
      <c r="P172" s="143">
        <f>O172*H172</f>
        <v>0</v>
      </c>
      <c r="Q172" s="143">
        <v>0</v>
      </c>
      <c r="R172" s="143">
        <f>Q172*H172</f>
        <v>0</v>
      </c>
      <c r="S172" s="143">
        <v>0</v>
      </c>
      <c r="T172" s="144">
        <f>S172*H172</f>
        <v>0</v>
      </c>
      <c r="AR172" s="145" t="s">
        <v>253</v>
      </c>
      <c r="AT172" s="145" t="s">
        <v>471</v>
      </c>
      <c r="AU172" s="145" t="s">
        <v>218</v>
      </c>
      <c r="AY172" s="15" t="s">
        <v>239</v>
      </c>
      <c r="BE172" s="110">
        <f>IF(N172="základná",J172,0)</f>
        <v>0</v>
      </c>
      <c r="BF172" s="110">
        <f>IF(N172="znížená",J172,0)</f>
        <v>0</v>
      </c>
      <c r="BG172" s="110">
        <f>IF(N172="zákl. prenesená",J172,0)</f>
        <v>0</v>
      </c>
      <c r="BH172" s="110">
        <f>IF(N172="zníž. prenesená",J172,0)</f>
        <v>0</v>
      </c>
      <c r="BI172" s="110">
        <f>IF(N172="nulová",J172,0)</f>
        <v>0</v>
      </c>
      <c r="BJ172" s="15" t="s">
        <v>218</v>
      </c>
      <c r="BK172" s="110">
        <f>ROUND(I172*H172,2)</f>
        <v>0</v>
      </c>
      <c r="BL172" s="15" t="s">
        <v>253</v>
      </c>
      <c r="BM172" s="145" t="s">
        <v>1175</v>
      </c>
    </row>
    <row r="173" spans="2:65" s="12" customFormat="1">
      <c r="B173" s="159"/>
      <c r="D173" s="160" t="s">
        <v>831</v>
      </c>
      <c r="E173" s="161" t="s">
        <v>103</v>
      </c>
      <c r="F173" s="162" t="s">
        <v>1176</v>
      </c>
      <c r="H173" s="163">
        <v>51.09</v>
      </c>
      <c r="L173" s="159"/>
      <c r="M173" s="164"/>
      <c r="T173" s="165"/>
      <c r="AT173" s="161" t="s">
        <v>831</v>
      </c>
      <c r="AU173" s="161" t="s">
        <v>218</v>
      </c>
      <c r="AV173" s="12" t="s">
        <v>218</v>
      </c>
      <c r="AW173" s="12" t="s">
        <v>126</v>
      </c>
      <c r="AX173" s="12" t="s">
        <v>103</v>
      </c>
      <c r="AY173" s="161" t="s">
        <v>239</v>
      </c>
    </row>
    <row r="174" spans="2:65" s="1" customFormat="1" ht="16.5" customHeight="1">
      <c r="B174" s="26"/>
      <c r="C174" s="133" t="s">
        <v>289</v>
      </c>
      <c r="D174" s="133" t="s">
        <v>237</v>
      </c>
      <c r="E174" s="134" t="s">
        <v>878</v>
      </c>
      <c r="F174" s="135" t="s">
        <v>879</v>
      </c>
      <c r="G174" s="136" t="s">
        <v>835</v>
      </c>
      <c r="H174" s="137">
        <v>96.56</v>
      </c>
      <c r="I174" s="312"/>
      <c r="J174" s="138">
        <f>ROUND(I174*H174,2)</f>
        <v>0</v>
      </c>
      <c r="K174" s="139"/>
      <c r="L174" s="140"/>
      <c r="M174" s="141" t="s">
        <v>103</v>
      </c>
      <c r="N174" s="142" t="s">
        <v>134</v>
      </c>
      <c r="P174" s="143">
        <f>O174*H174</f>
        <v>0</v>
      </c>
      <c r="Q174" s="143">
        <v>1</v>
      </c>
      <c r="R174" s="143">
        <f>Q174*H174</f>
        <v>96.56</v>
      </c>
      <c r="S174" s="143">
        <v>0</v>
      </c>
      <c r="T174" s="144">
        <f>S174*H174</f>
        <v>0</v>
      </c>
      <c r="AR174" s="145" t="s">
        <v>269</v>
      </c>
      <c r="AT174" s="145" t="s">
        <v>237</v>
      </c>
      <c r="AU174" s="145" t="s">
        <v>218</v>
      </c>
      <c r="AY174" s="15" t="s">
        <v>239</v>
      </c>
      <c r="BE174" s="110">
        <f>IF(N174="základná",J174,0)</f>
        <v>0</v>
      </c>
      <c r="BF174" s="110">
        <f>IF(N174="znížená",J174,0)</f>
        <v>0</v>
      </c>
      <c r="BG174" s="110">
        <f>IF(N174="zákl. prenesená",J174,0)</f>
        <v>0</v>
      </c>
      <c r="BH174" s="110">
        <f>IF(N174="zníž. prenesená",J174,0)</f>
        <v>0</v>
      </c>
      <c r="BI174" s="110">
        <f>IF(N174="nulová",J174,0)</f>
        <v>0</v>
      </c>
      <c r="BJ174" s="15" t="s">
        <v>218</v>
      </c>
      <c r="BK174" s="110">
        <f>ROUND(I174*H174,2)</f>
        <v>0</v>
      </c>
      <c r="BL174" s="15" t="s">
        <v>253</v>
      </c>
      <c r="BM174" s="145" t="s">
        <v>1177</v>
      </c>
    </row>
    <row r="175" spans="2:65" s="12" customFormat="1">
      <c r="B175" s="159"/>
      <c r="D175" s="160" t="s">
        <v>831</v>
      </c>
      <c r="E175" s="161" t="s">
        <v>103</v>
      </c>
      <c r="F175" s="162" t="s">
        <v>1178</v>
      </c>
      <c r="H175" s="163">
        <v>96.56</v>
      </c>
      <c r="L175" s="159"/>
      <c r="M175" s="164"/>
      <c r="T175" s="165"/>
      <c r="AT175" s="161" t="s">
        <v>831</v>
      </c>
      <c r="AU175" s="161" t="s">
        <v>218</v>
      </c>
      <c r="AV175" s="12" t="s">
        <v>218</v>
      </c>
      <c r="AW175" s="12" t="s">
        <v>126</v>
      </c>
      <c r="AX175" s="12" t="s">
        <v>103</v>
      </c>
      <c r="AY175" s="161" t="s">
        <v>239</v>
      </c>
    </row>
    <row r="176" spans="2:65" s="1" customFormat="1" ht="16.5" customHeight="1">
      <c r="B176" s="26"/>
      <c r="C176" s="146" t="s">
        <v>293</v>
      </c>
      <c r="D176" s="146" t="s">
        <v>471</v>
      </c>
      <c r="E176" s="147" t="s">
        <v>1179</v>
      </c>
      <c r="F176" s="148" t="s">
        <v>1180</v>
      </c>
      <c r="G176" s="149" t="s">
        <v>696</v>
      </c>
      <c r="H176" s="150">
        <v>19.66</v>
      </c>
      <c r="I176" s="313"/>
      <c r="J176" s="151">
        <f>ROUND(I176*H176,2)</f>
        <v>0</v>
      </c>
      <c r="K176" s="152"/>
      <c r="L176" s="26"/>
      <c r="M176" s="153" t="s">
        <v>103</v>
      </c>
      <c r="N176" s="106" t="s">
        <v>134</v>
      </c>
      <c r="P176" s="143">
        <f>O176*H176</f>
        <v>0</v>
      </c>
      <c r="Q176" s="143">
        <v>0</v>
      </c>
      <c r="R176" s="143">
        <f>Q176*H176</f>
        <v>0</v>
      </c>
      <c r="S176" s="143">
        <v>0</v>
      </c>
      <c r="T176" s="144">
        <f>S176*H176</f>
        <v>0</v>
      </c>
      <c r="AR176" s="145" t="s">
        <v>253</v>
      </c>
      <c r="AT176" s="145" t="s">
        <v>471</v>
      </c>
      <c r="AU176" s="145" t="s">
        <v>218</v>
      </c>
      <c r="AY176" s="15" t="s">
        <v>239</v>
      </c>
      <c r="BE176" s="110">
        <f>IF(N176="základná",J176,0)</f>
        <v>0</v>
      </c>
      <c r="BF176" s="110">
        <f>IF(N176="znížená",J176,0)</f>
        <v>0</v>
      </c>
      <c r="BG176" s="110">
        <f>IF(N176="zákl. prenesená",J176,0)</f>
        <v>0</v>
      </c>
      <c r="BH176" s="110">
        <f>IF(N176="zníž. prenesená",J176,0)</f>
        <v>0</v>
      </c>
      <c r="BI176" s="110">
        <f>IF(N176="nulová",J176,0)</f>
        <v>0</v>
      </c>
      <c r="BJ176" s="15" t="s">
        <v>218</v>
      </c>
      <c r="BK176" s="110">
        <f>ROUND(I176*H176,2)</f>
        <v>0</v>
      </c>
      <c r="BL176" s="15" t="s">
        <v>253</v>
      </c>
      <c r="BM176" s="145" t="s">
        <v>1181</v>
      </c>
    </row>
    <row r="177" spans="2:65" s="12" customFormat="1">
      <c r="B177" s="159"/>
      <c r="D177" s="160" t="s">
        <v>831</v>
      </c>
      <c r="E177" s="161" t="s">
        <v>103</v>
      </c>
      <c r="F177" s="162" t="s">
        <v>1182</v>
      </c>
      <c r="H177" s="163">
        <v>19.66</v>
      </c>
      <c r="L177" s="159"/>
      <c r="M177" s="164"/>
      <c r="T177" s="165"/>
      <c r="AT177" s="161" t="s">
        <v>831</v>
      </c>
      <c r="AU177" s="161" t="s">
        <v>218</v>
      </c>
      <c r="AV177" s="12" t="s">
        <v>218</v>
      </c>
      <c r="AW177" s="12" t="s">
        <v>126</v>
      </c>
      <c r="AX177" s="12" t="s">
        <v>103</v>
      </c>
      <c r="AY177" s="161" t="s">
        <v>239</v>
      </c>
    </row>
    <row r="178" spans="2:65" s="1" customFormat="1" ht="21.75" customHeight="1">
      <c r="B178" s="26"/>
      <c r="C178" s="146" t="s">
        <v>297</v>
      </c>
      <c r="D178" s="146" t="s">
        <v>471</v>
      </c>
      <c r="E178" s="147" t="s">
        <v>1183</v>
      </c>
      <c r="F178" s="148" t="s">
        <v>1184</v>
      </c>
      <c r="G178" s="149" t="s">
        <v>696</v>
      </c>
      <c r="H178" s="150">
        <v>275</v>
      </c>
      <c r="I178" s="313"/>
      <c r="J178" s="151">
        <f>ROUND(I178*H178,2)</f>
        <v>0</v>
      </c>
      <c r="K178" s="152"/>
      <c r="L178" s="26"/>
      <c r="M178" s="153" t="s">
        <v>103</v>
      </c>
      <c r="N178" s="106" t="s">
        <v>134</v>
      </c>
      <c r="P178" s="143">
        <f>O178*H178</f>
        <v>0</v>
      </c>
      <c r="Q178" s="143">
        <v>0</v>
      </c>
      <c r="R178" s="143">
        <f>Q178*H178</f>
        <v>0</v>
      </c>
      <c r="S178" s="143">
        <v>0</v>
      </c>
      <c r="T178" s="144">
        <f>S178*H178</f>
        <v>0</v>
      </c>
      <c r="AR178" s="145" t="s">
        <v>253</v>
      </c>
      <c r="AT178" s="145" t="s">
        <v>471</v>
      </c>
      <c r="AU178" s="145" t="s">
        <v>218</v>
      </c>
      <c r="AY178" s="15" t="s">
        <v>239</v>
      </c>
      <c r="BE178" s="110">
        <f>IF(N178="základná",J178,0)</f>
        <v>0</v>
      </c>
      <c r="BF178" s="110">
        <f>IF(N178="znížená",J178,0)</f>
        <v>0</v>
      </c>
      <c r="BG178" s="110">
        <f>IF(N178="zákl. prenesená",J178,0)</f>
        <v>0</v>
      </c>
      <c r="BH178" s="110">
        <f>IF(N178="zníž. prenesená",J178,0)</f>
        <v>0</v>
      </c>
      <c r="BI178" s="110">
        <f>IF(N178="nulová",J178,0)</f>
        <v>0</v>
      </c>
      <c r="BJ178" s="15" t="s">
        <v>218</v>
      </c>
      <c r="BK178" s="110">
        <f>ROUND(I178*H178,2)</f>
        <v>0</v>
      </c>
      <c r="BL178" s="15" t="s">
        <v>253</v>
      </c>
      <c r="BM178" s="145" t="s">
        <v>1185</v>
      </c>
    </row>
    <row r="179" spans="2:65" s="12" customFormat="1">
      <c r="B179" s="159"/>
      <c r="D179" s="160" t="s">
        <v>831</v>
      </c>
      <c r="E179" s="161" t="s">
        <v>103</v>
      </c>
      <c r="F179" s="162" t="s">
        <v>1186</v>
      </c>
      <c r="H179" s="163">
        <v>275</v>
      </c>
      <c r="L179" s="159"/>
      <c r="M179" s="164"/>
      <c r="T179" s="165"/>
      <c r="AT179" s="161" t="s">
        <v>831</v>
      </c>
      <c r="AU179" s="161" t="s">
        <v>218</v>
      </c>
      <c r="AV179" s="12" t="s">
        <v>218</v>
      </c>
      <c r="AW179" s="12" t="s">
        <v>126</v>
      </c>
      <c r="AX179" s="12" t="s">
        <v>103</v>
      </c>
      <c r="AY179" s="161" t="s">
        <v>239</v>
      </c>
    </row>
    <row r="180" spans="2:65" s="1" customFormat="1" ht="21.75" customHeight="1">
      <c r="B180" s="26"/>
      <c r="C180" s="146" t="s">
        <v>301</v>
      </c>
      <c r="D180" s="146" t="s">
        <v>471</v>
      </c>
      <c r="E180" s="147" t="s">
        <v>912</v>
      </c>
      <c r="F180" s="148" t="s">
        <v>913</v>
      </c>
      <c r="G180" s="149" t="s">
        <v>50</v>
      </c>
      <c r="H180" s="150">
        <v>45.1</v>
      </c>
      <c r="I180" s="313"/>
      <c r="J180" s="151">
        <f>ROUND(I180*H180,2)</f>
        <v>0</v>
      </c>
      <c r="K180" s="152"/>
      <c r="L180" s="26"/>
      <c r="M180" s="153" t="s">
        <v>103</v>
      </c>
      <c r="N180" s="106" t="s">
        <v>134</v>
      </c>
      <c r="P180" s="143">
        <f>O180*H180</f>
        <v>0</v>
      </c>
      <c r="Q180" s="143">
        <v>0</v>
      </c>
      <c r="R180" s="143">
        <f>Q180*H180</f>
        <v>0</v>
      </c>
      <c r="S180" s="143">
        <v>0</v>
      </c>
      <c r="T180" s="144">
        <f>S180*H180</f>
        <v>0</v>
      </c>
      <c r="AR180" s="145" t="s">
        <v>253</v>
      </c>
      <c r="AT180" s="145" t="s">
        <v>471</v>
      </c>
      <c r="AU180" s="145" t="s">
        <v>218</v>
      </c>
      <c r="AY180" s="15" t="s">
        <v>239</v>
      </c>
      <c r="BE180" s="110">
        <f>IF(N180="základná",J180,0)</f>
        <v>0</v>
      </c>
      <c r="BF180" s="110">
        <f>IF(N180="znížená",J180,0)</f>
        <v>0</v>
      </c>
      <c r="BG180" s="110">
        <f>IF(N180="zákl. prenesená",J180,0)</f>
        <v>0</v>
      </c>
      <c r="BH180" s="110">
        <f>IF(N180="zníž. prenesená",J180,0)</f>
        <v>0</v>
      </c>
      <c r="BI180" s="110">
        <f>IF(N180="nulová",J180,0)</f>
        <v>0</v>
      </c>
      <c r="BJ180" s="15" t="s">
        <v>218</v>
      </c>
      <c r="BK180" s="110">
        <f>ROUND(I180*H180,2)</f>
        <v>0</v>
      </c>
      <c r="BL180" s="15" t="s">
        <v>253</v>
      </c>
      <c r="BM180" s="145" t="s">
        <v>1187</v>
      </c>
    </row>
    <row r="181" spans="2:65" s="12" customFormat="1">
      <c r="B181" s="159"/>
      <c r="D181" s="160" t="s">
        <v>831</v>
      </c>
      <c r="E181" s="161" t="s">
        <v>103</v>
      </c>
      <c r="F181" s="162" t="s">
        <v>1188</v>
      </c>
      <c r="H181" s="163">
        <v>45.1</v>
      </c>
      <c r="L181" s="159"/>
      <c r="M181" s="164"/>
      <c r="T181" s="165"/>
      <c r="AT181" s="161" t="s">
        <v>831</v>
      </c>
      <c r="AU181" s="161" t="s">
        <v>218</v>
      </c>
      <c r="AV181" s="12" t="s">
        <v>218</v>
      </c>
      <c r="AW181" s="12" t="s">
        <v>126</v>
      </c>
      <c r="AX181" s="12" t="s">
        <v>103</v>
      </c>
      <c r="AY181" s="161" t="s">
        <v>239</v>
      </c>
    </row>
    <row r="182" spans="2:65" s="1" customFormat="1" ht="24.2" customHeight="1">
      <c r="B182" s="26"/>
      <c r="C182" s="146" t="s">
        <v>305</v>
      </c>
      <c r="D182" s="146" t="s">
        <v>471</v>
      </c>
      <c r="E182" s="147" t="s">
        <v>1189</v>
      </c>
      <c r="F182" s="148" t="s">
        <v>1190</v>
      </c>
      <c r="G182" s="149" t="s">
        <v>50</v>
      </c>
      <c r="H182" s="150">
        <v>222.4</v>
      </c>
      <c r="I182" s="313"/>
      <c r="J182" s="151">
        <f>ROUND(I182*H182,2)</f>
        <v>0</v>
      </c>
      <c r="K182" s="152"/>
      <c r="L182" s="26"/>
      <c r="M182" s="153" t="s">
        <v>103</v>
      </c>
      <c r="N182" s="106" t="s">
        <v>134</v>
      </c>
      <c r="P182" s="143">
        <f>O182*H182</f>
        <v>0</v>
      </c>
      <c r="Q182" s="143">
        <v>0</v>
      </c>
      <c r="R182" s="143">
        <f>Q182*H182</f>
        <v>0</v>
      </c>
      <c r="S182" s="143">
        <v>0</v>
      </c>
      <c r="T182" s="144">
        <f>S182*H182</f>
        <v>0</v>
      </c>
      <c r="AR182" s="145" t="s">
        <v>253</v>
      </c>
      <c r="AT182" s="145" t="s">
        <v>471</v>
      </c>
      <c r="AU182" s="145" t="s">
        <v>218</v>
      </c>
      <c r="AY182" s="15" t="s">
        <v>239</v>
      </c>
      <c r="BE182" s="110">
        <f>IF(N182="základná",J182,0)</f>
        <v>0</v>
      </c>
      <c r="BF182" s="110">
        <f>IF(N182="znížená",J182,0)</f>
        <v>0</v>
      </c>
      <c r="BG182" s="110">
        <f>IF(N182="zákl. prenesená",J182,0)</f>
        <v>0</v>
      </c>
      <c r="BH182" s="110">
        <f>IF(N182="zníž. prenesená",J182,0)</f>
        <v>0</v>
      </c>
      <c r="BI182" s="110">
        <f>IF(N182="nulová",J182,0)</f>
        <v>0</v>
      </c>
      <c r="BJ182" s="15" t="s">
        <v>218</v>
      </c>
      <c r="BK182" s="110">
        <f>ROUND(I182*H182,2)</f>
        <v>0</v>
      </c>
      <c r="BL182" s="15" t="s">
        <v>253</v>
      </c>
      <c r="BM182" s="145" t="s">
        <v>1191</v>
      </c>
    </row>
    <row r="183" spans="2:65" s="12" customFormat="1">
      <c r="B183" s="159"/>
      <c r="D183" s="160" t="s">
        <v>831</v>
      </c>
      <c r="E183" s="161" t="s">
        <v>103</v>
      </c>
      <c r="F183" s="162" t="s">
        <v>1192</v>
      </c>
      <c r="H183" s="163">
        <v>131</v>
      </c>
      <c r="L183" s="159"/>
      <c r="M183" s="164"/>
      <c r="T183" s="165"/>
      <c r="AT183" s="161" t="s">
        <v>831</v>
      </c>
      <c r="AU183" s="161" t="s">
        <v>218</v>
      </c>
      <c r="AV183" s="12" t="s">
        <v>218</v>
      </c>
      <c r="AW183" s="12" t="s">
        <v>126</v>
      </c>
      <c r="AX183" s="12" t="s">
        <v>164</v>
      </c>
      <c r="AY183" s="161" t="s">
        <v>239</v>
      </c>
    </row>
    <row r="184" spans="2:65" s="12" customFormat="1">
      <c r="B184" s="159"/>
      <c r="D184" s="160" t="s">
        <v>831</v>
      </c>
      <c r="E184" s="161" t="s">
        <v>103</v>
      </c>
      <c r="F184" s="162" t="s">
        <v>1193</v>
      </c>
      <c r="H184" s="163">
        <v>42.6</v>
      </c>
      <c r="L184" s="159"/>
      <c r="M184" s="164"/>
      <c r="T184" s="165"/>
      <c r="AT184" s="161" t="s">
        <v>831</v>
      </c>
      <c r="AU184" s="161" t="s">
        <v>218</v>
      </c>
      <c r="AV184" s="12" t="s">
        <v>218</v>
      </c>
      <c r="AW184" s="12" t="s">
        <v>126</v>
      </c>
      <c r="AX184" s="12" t="s">
        <v>164</v>
      </c>
      <c r="AY184" s="161" t="s">
        <v>239</v>
      </c>
    </row>
    <row r="185" spans="2:65" s="12" customFormat="1">
      <c r="B185" s="159"/>
      <c r="D185" s="160" t="s">
        <v>831</v>
      </c>
      <c r="E185" s="161" t="s">
        <v>103</v>
      </c>
      <c r="F185" s="162" t="s">
        <v>1194</v>
      </c>
      <c r="H185" s="163">
        <v>48.8</v>
      </c>
      <c r="L185" s="159"/>
      <c r="M185" s="164"/>
      <c r="T185" s="165"/>
      <c r="AT185" s="161" t="s">
        <v>831</v>
      </c>
      <c r="AU185" s="161" t="s">
        <v>218</v>
      </c>
      <c r="AV185" s="12" t="s">
        <v>218</v>
      </c>
      <c r="AW185" s="12" t="s">
        <v>126</v>
      </c>
      <c r="AX185" s="12" t="s">
        <v>164</v>
      </c>
      <c r="AY185" s="161" t="s">
        <v>239</v>
      </c>
    </row>
    <row r="186" spans="2:65" s="13" customFormat="1">
      <c r="B186" s="166"/>
      <c r="D186" s="160" t="s">
        <v>831</v>
      </c>
      <c r="E186" s="167" t="s">
        <v>103</v>
      </c>
      <c r="F186" s="168" t="s">
        <v>846</v>
      </c>
      <c r="H186" s="169">
        <v>222.4</v>
      </c>
      <c r="L186" s="166"/>
      <c r="M186" s="170"/>
      <c r="T186" s="171"/>
      <c r="AT186" s="167" t="s">
        <v>831</v>
      </c>
      <c r="AU186" s="167" t="s">
        <v>218</v>
      </c>
      <c r="AV186" s="13" t="s">
        <v>253</v>
      </c>
      <c r="AW186" s="13" t="s">
        <v>126</v>
      </c>
      <c r="AX186" s="13" t="s">
        <v>103</v>
      </c>
      <c r="AY186" s="167" t="s">
        <v>239</v>
      </c>
    </row>
    <row r="187" spans="2:65" s="1" customFormat="1" ht="16.5" customHeight="1">
      <c r="B187" s="26"/>
      <c r="C187" s="146" t="s">
        <v>309</v>
      </c>
      <c r="D187" s="146" t="s">
        <v>471</v>
      </c>
      <c r="E187" s="147" t="s">
        <v>924</v>
      </c>
      <c r="F187" s="148" t="s">
        <v>925</v>
      </c>
      <c r="G187" s="149" t="s">
        <v>50</v>
      </c>
      <c r="H187" s="150">
        <v>48.8</v>
      </c>
      <c r="I187" s="313"/>
      <c r="J187" s="151">
        <f>ROUND(I187*H187,2)</f>
        <v>0</v>
      </c>
      <c r="K187" s="152"/>
      <c r="L187" s="26"/>
      <c r="M187" s="153" t="s">
        <v>103</v>
      </c>
      <c r="N187" s="106" t="s">
        <v>134</v>
      </c>
      <c r="P187" s="143">
        <f>O187*H187</f>
        <v>0</v>
      </c>
      <c r="Q187" s="143">
        <v>6.4000000000000005E-4</v>
      </c>
      <c r="R187" s="143">
        <f>Q187*H187</f>
        <v>3.1231999999999999E-2</v>
      </c>
      <c r="S187" s="143">
        <v>0</v>
      </c>
      <c r="T187" s="144">
        <f>S187*H187</f>
        <v>0</v>
      </c>
      <c r="AR187" s="145" t="s">
        <v>253</v>
      </c>
      <c r="AT187" s="145" t="s">
        <v>471</v>
      </c>
      <c r="AU187" s="145" t="s">
        <v>218</v>
      </c>
      <c r="AY187" s="15" t="s">
        <v>239</v>
      </c>
      <c r="BE187" s="110">
        <f>IF(N187="základná",J187,0)</f>
        <v>0</v>
      </c>
      <c r="BF187" s="110">
        <f>IF(N187="znížená",J187,0)</f>
        <v>0</v>
      </c>
      <c r="BG187" s="110">
        <f>IF(N187="zákl. prenesená",J187,0)</f>
        <v>0</v>
      </c>
      <c r="BH187" s="110">
        <f>IF(N187="zníž. prenesená",J187,0)</f>
        <v>0</v>
      </c>
      <c r="BI187" s="110">
        <f>IF(N187="nulová",J187,0)</f>
        <v>0</v>
      </c>
      <c r="BJ187" s="15" t="s">
        <v>218</v>
      </c>
      <c r="BK187" s="110">
        <f>ROUND(I187*H187,2)</f>
        <v>0</v>
      </c>
      <c r="BL187" s="15" t="s">
        <v>253</v>
      </c>
      <c r="BM187" s="145" t="s">
        <v>1195</v>
      </c>
    </row>
    <row r="188" spans="2:65" s="12" customFormat="1">
      <c r="B188" s="159"/>
      <c r="D188" s="160" t="s">
        <v>831</v>
      </c>
      <c r="E188" s="161" t="s">
        <v>103</v>
      </c>
      <c r="F188" s="162" t="s">
        <v>1194</v>
      </c>
      <c r="H188" s="163">
        <v>48.8</v>
      </c>
      <c r="L188" s="159"/>
      <c r="M188" s="164"/>
      <c r="T188" s="165"/>
      <c r="AT188" s="161" t="s">
        <v>831</v>
      </c>
      <c r="AU188" s="161" t="s">
        <v>218</v>
      </c>
      <c r="AV188" s="12" t="s">
        <v>218</v>
      </c>
      <c r="AW188" s="12" t="s">
        <v>126</v>
      </c>
      <c r="AX188" s="12" t="s">
        <v>103</v>
      </c>
      <c r="AY188" s="161" t="s">
        <v>239</v>
      </c>
    </row>
    <row r="189" spans="2:65" s="1" customFormat="1" ht="16.5" customHeight="1">
      <c r="B189" s="26"/>
      <c r="C189" s="133" t="s">
        <v>313</v>
      </c>
      <c r="D189" s="133" t="s">
        <v>237</v>
      </c>
      <c r="E189" s="134" t="s">
        <v>901</v>
      </c>
      <c r="F189" s="135" t="s">
        <v>902</v>
      </c>
      <c r="G189" s="136" t="s">
        <v>414</v>
      </c>
      <c r="H189" s="137">
        <v>1.508</v>
      </c>
      <c r="I189" s="312"/>
      <c r="J189" s="138">
        <f>ROUND(I189*H189,2)</f>
        <v>0</v>
      </c>
      <c r="K189" s="139"/>
      <c r="L189" s="140"/>
      <c r="M189" s="141" t="s">
        <v>103</v>
      </c>
      <c r="N189" s="142" t="s">
        <v>134</v>
      </c>
      <c r="P189" s="143">
        <f>O189*H189</f>
        <v>0</v>
      </c>
      <c r="Q189" s="143">
        <v>1E-3</v>
      </c>
      <c r="R189" s="143">
        <f>Q189*H189</f>
        <v>1.508E-3</v>
      </c>
      <c r="S189" s="143">
        <v>0</v>
      </c>
      <c r="T189" s="144">
        <f>S189*H189</f>
        <v>0</v>
      </c>
      <c r="AR189" s="145" t="s">
        <v>269</v>
      </c>
      <c r="AT189" s="145" t="s">
        <v>237</v>
      </c>
      <c r="AU189" s="145" t="s">
        <v>218</v>
      </c>
      <c r="AY189" s="15" t="s">
        <v>239</v>
      </c>
      <c r="BE189" s="110">
        <f>IF(N189="základná",J189,0)</f>
        <v>0</v>
      </c>
      <c r="BF189" s="110">
        <f>IF(N189="znížená",J189,0)</f>
        <v>0</v>
      </c>
      <c r="BG189" s="110">
        <f>IF(N189="zákl. prenesená",J189,0)</f>
        <v>0</v>
      </c>
      <c r="BH189" s="110">
        <f>IF(N189="zníž. prenesená",J189,0)</f>
        <v>0</v>
      </c>
      <c r="BI189" s="110">
        <f>IF(N189="nulová",J189,0)</f>
        <v>0</v>
      </c>
      <c r="BJ189" s="15" t="s">
        <v>218</v>
      </c>
      <c r="BK189" s="110">
        <f>ROUND(I189*H189,2)</f>
        <v>0</v>
      </c>
      <c r="BL189" s="15" t="s">
        <v>253</v>
      </c>
      <c r="BM189" s="145" t="s">
        <v>1196</v>
      </c>
    </row>
    <row r="190" spans="2:65" s="12" customFormat="1">
      <c r="B190" s="159"/>
      <c r="D190" s="160" t="s">
        <v>831</v>
      </c>
      <c r="F190" s="162" t="s">
        <v>1197</v>
      </c>
      <c r="H190" s="163">
        <v>1.508</v>
      </c>
      <c r="L190" s="159"/>
      <c r="M190" s="164"/>
      <c r="T190" s="165"/>
      <c r="AT190" s="161" t="s">
        <v>831</v>
      </c>
      <c r="AU190" s="161" t="s">
        <v>218</v>
      </c>
      <c r="AV190" s="12" t="s">
        <v>218</v>
      </c>
      <c r="AW190" s="12" t="s">
        <v>106</v>
      </c>
      <c r="AX190" s="12" t="s">
        <v>103</v>
      </c>
      <c r="AY190" s="161" t="s">
        <v>239</v>
      </c>
    </row>
    <row r="191" spans="2:65" s="11" customFormat="1" ht="23.1" customHeight="1">
      <c r="B191" s="122"/>
      <c r="D191" s="123" t="s">
        <v>163</v>
      </c>
      <c r="E191" s="131" t="s">
        <v>257</v>
      </c>
      <c r="F191" s="131" t="s">
        <v>995</v>
      </c>
      <c r="J191" s="132">
        <f>BK191</f>
        <v>0</v>
      </c>
      <c r="L191" s="122"/>
      <c r="M191" s="126"/>
      <c r="P191" s="127">
        <f>SUM(P192:P203)</f>
        <v>0</v>
      </c>
      <c r="R191" s="127">
        <f>SUM(R192:R203)</f>
        <v>114.69521565600002</v>
      </c>
      <c r="T191" s="128">
        <f>SUM(T192:T203)</f>
        <v>0</v>
      </c>
      <c r="AR191" s="123" t="s">
        <v>103</v>
      </c>
      <c r="AT191" s="129" t="s">
        <v>163</v>
      </c>
      <c r="AU191" s="129" t="s">
        <v>103</v>
      </c>
      <c r="AY191" s="123" t="s">
        <v>239</v>
      </c>
      <c r="BK191" s="130">
        <f>SUM(BK192:BK203)</f>
        <v>0</v>
      </c>
    </row>
    <row r="192" spans="2:65" s="1" customFormat="1" ht="33" customHeight="1">
      <c r="B192" s="26"/>
      <c r="C192" s="146" t="s">
        <v>317</v>
      </c>
      <c r="D192" s="146" t="s">
        <v>471</v>
      </c>
      <c r="E192" s="147" t="s">
        <v>1097</v>
      </c>
      <c r="F192" s="148" t="s">
        <v>1098</v>
      </c>
      <c r="G192" s="149" t="s">
        <v>50</v>
      </c>
      <c r="H192" s="150">
        <v>170.3</v>
      </c>
      <c r="I192" s="313"/>
      <c r="J192" s="151">
        <f>ROUND(I192*H192,2)</f>
        <v>0</v>
      </c>
      <c r="K192" s="152"/>
      <c r="L192" s="26"/>
      <c r="M192" s="153" t="s">
        <v>103</v>
      </c>
      <c r="N192" s="106" t="s">
        <v>134</v>
      </c>
      <c r="P192" s="143">
        <f>O192*H192</f>
        <v>0</v>
      </c>
      <c r="Q192" s="143">
        <v>0.40246752000000002</v>
      </c>
      <c r="R192" s="143">
        <f>Q192*H192</f>
        <v>68.540218656000008</v>
      </c>
      <c r="S192" s="143">
        <v>0</v>
      </c>
      <c r="T192" s="144">
        <f>S192*H192</f>
        <v>0</v>
      </c>
      <c r="AR192" s="145" t="s">
        <v>253</v>
      </c>
      <c r="AT192" s="145" t="s">
        <v>471</v>
      </c>
      <c r="AU192" s="145" t="s">
        <v>218</v>
      </c>
      <c r="AY192" s="15" t="s">
        <v>239</v>
      </c>
      <c r="BE192" s="110">
        <f>IF(N192="základná",J192,0)</f>
        <v>0</v>
      </c>
      <c r="BF192" s="110">
        <f>IF(N192="znížená",J192,0)</f>
        <v>0</v>
      </c>
      <c r="BG192" s="110">
        <f>IF(N192="zákl. prenesená",J192,0)</f>
        <v>0</v>
      </c>
      <c r="BH192" s="110">
        <f>IF(N192="zníž. prenesená",J192,0)</f>
        <v>0</v>
      </c>
      <c r="BI192" s="110">
        <f>IF(N192="nulová",J192,0)</f>
        <v>0</v>
      </c>
      <c r="BJ192" s="15" t="s">
        <v>218</v>
      </c>
      <c r="BK192" s="110">
        <f>ROUND(I192*H192,2)</f>
        <v>0</v>
      </c>
      <c r="BL192" s="15" t="s">
        <v>253</v>
      </c>
      <c r="BM192" s="145" t="s">
        <v>1198</v>
      </c>
    </row>
    <row r="193" spans="2:65" s="12" customFormat="1">
      <c r="B193" s="159"/>
      <c r="D193" s="160" t="s">
        <v>831</v>
      </c>
      <c r="E193" s="161" t="s">
        <v>103</v>
      </c>
      <c r="F193" s="162" t="s">
        <v>1199</v>
      </c>
      <c r="H193" s="163">
        <v>170.3</v>
      </c>
      <c r="L193" s="159"/>
      <c r="M193" s="164"/>
      <c r="T193" s="165"/>
      <c r="AT193" s="161" t="s">
        <v>831</v>
      </c>
      <c r="AU193" s="161" t="s">
        <v>218</v>
      </c>
      <c r="AV193" s="12" t="s">
        <v>218</v>
      </c>
      <c r="AW193" s="12" t="s">
        <v>126</v>
      </c>
      <c r="AX193" s="12" t="s">
        <v>103</v>
      </c>
      <c r="AY193" s="161" t="s">
        <v>239</v>
      </c>
    </row>
    <row r="194" spans="2:65" s="1" customFormat="1" ht="24.2" customHeight="1">
      <c r="B194" s="26"/>
      <c r="C194" s="146" t="s">
        <v>321</v>
      </c>
      <c r="D194" s="146" t="s">
        <v>471</v>
      </c>
      <c r="E194" s="147" t="s">
        <v>1003</v>
      </c>
      <c r="F194" s="148" t="s">
        <v>1004</v>
      </c>
      <c r="G194" s="149" t="s">
        <v>50</v>
      </c>
      <c r="H194" s="150">
        <v>28.4</v>
      </c>
      <c r="I194" s="313"/>
      <c r="J194" s="151">
        <f>ROUND(I194*H194,2)</f>
        <v>0</v>
      </c>
      <c r="K194" s="152"/>
      <c r="L194" s="26"/>
      <c r="M194" s="153" t="s">
        <v>103</v>
      </c>
      <c r="N194" s="106" t="s">
        <v>134</v>
      </c>
      <c r="P194" s="143">
        <f>O194*H194</f>
        <v>0</v>
      </c>
      <c r="Q194" s="143">
        <v>0.18776000000000001</v>
      </c>
      <c r="R194" s="143">
        <f>Q194*H194</f>
        <v>5.3323840000000002</v>
      </c>
      <c r="S194" s="143">
        <v>0</v>
      </c>
      <c r="T194" s="144">
        <f>S194*H194</f>
        <v>0</v>
      </c>
      <c r="AR194" s="145" t="s">
        <v>253</v>
      </c>
      <c r="AT194" s="145" t="s">
        <v>471</v>
      </c>
      <c r="AU194" s="145" t="s">
        <v>218</v>
      </c>
      <c r="AY194" s="15" t="s">
        <v>239</v>
      </c>
      <c r="BE194" s="110">
        <f>IF(N194="základná",J194,0)</f>
        <v>0</v>
      </c>
      <c r="BF194" s="110">
        <f>IF(N194="znížená",J194,0)</f>
        <v>0</v>
      </c>
      <c r="BG194" s="110">
        <f>IF(N194="zákl. prenesená",J194,0)</f>
        <v>0</v>
      </c>
      <c r="BH194" s="110">
        <f>IF(N194="zníž. prenesená",J194,0)</f>
        <v>0</v>
      </c>
      <c r="BI194" s="110">
        <f>IF(N194="nulová",J194,0)</f>
        <v>0</v>
      </c>
      <c r="BJ194" s="15" t="s">
        <v>218</v>
      </c>
      <c r="BK194" s="110">
        <f>ROUND(I194*H194,2)</f>
        <v>0</v>
      </c>
      <c r="BL194" s="15" t="s">
        <v>253</v>
      </c>
      <c r="BM194" s="145" t="s">
        <v>1200</v>
      </c>
    </row>
    <row r="195" spans="2:65" s="12" customFormat="1">
      <c r="B195" s="159"/>
      <c r="D195" s="160" t="s">
        <v>831</v>
      </c>
      <c r="E195" s="161" t="s">
        <v>103</v>
      </c>
      <c r="F195" s="162" t="s">
        <v>1201</v>
      </c>
      <c r="H195" s="163">
        <v>15.4</v>
      </c>
      <c r="L195" s="159"/>
      <c r="M195" s="164"/>
      <c r="T195" s="165"/>
      <c r="AT195" s="161" t="s">
        <v>831</v>
      </c>
      <c r="AU195" s="161" t="s">
        <v>218</v>
      </c>
      <c r="AV195" s="12" t="s">
        <v>218</v>
      </c>
      <c r="AW195" s="12" t="s">
        <v>126</v>
      </c>
      <c r="AX195" s="12" t="s">
        <v>164</v>
      </c>
      <c r="AY195" s="161" t="s">
        <v>239</v>
      </c>
    </row>
    <row r="196" spans="2:65" s="12" customFormat="1">
      <c r="B196" s="159"/>
      <c r="D196" s="160" t="s">
        <v>831</v>
      </c>
      <c r="E196" s="161" t="s">
        <v>103</v>
      </c>
      <c r="F196" s="162" t="s">
        <v>1202</v>
      </c>
      <c r="H196" s="163">
        <v>13</v>
      </c>
      <c r="L196" s="159"/>
      <c r="M196" s="164"/>
      <c r="T196" s="165"/>
      <c r="AT196" s="161" t="s">
        <v>831</v>
      </c>
      <c r="AU196" s="161" t="s">
        <v>218</v>
      </c>
      <c r="AV196" s="12" t="s">
        <v>218</v>
      </c>
      <c r="AW196" s="12" t="s">
        <v>126</v>
      </c>
      <c r="AX196" s="12" t="s">
        <v>164</v>
      </c>
      <c r="AY196" s="161" t="s">
        <v>239</v>
      </c>
    </row>
    <row r="197" spans="2:65" s="13" customFormat="1">
      <c r="B197" s="166"/>
      <c r="D197" s="160" t="s">
        <v>831</v>
      </c>
      <c r="E197" s="167" t="s">
        <v>103</v>
      </c>
      <c r="F197" s="168" t="s">
        <v>846</v>
      </c>
      <c r="H197" s="169">
        <v>28.4</v>
      </c>
      <c r="L197" s="166"/>
      <c r="M197" s="170"/>
      <c r="T197" s="171"/>
      <c r="AT197" s="167" t="s">
        <v>831</v>
      </c>
      <c r="AU197" s="167" t="s">
        <v>218</v>
      </c>
      <c r="AV197" s="13" t="s">
        <v>253</v>
      </c>
      <c r="AW197" s="13" t="s">
        <v>126</v>
      </c>
      <c r="AX197" s="13" t="s">
        <v>103</v>
      </c>
      <c r="AY197" s="167" t="s">
        <v>239</v>
      </c>
    </row>
    <row r="198" spans="2:65" s="1" customFormat="1" ht="33" customHeight="1">
      <c r="B198" s="26"/>
      <c r="C198" s="146" t="s">
        <v>325</v>
      </c>
      <c r="D198" s="146" t="s">
        <v>471</v>
      </c>
      <c r="E198" s="147" t="s">
        <v>1101</v>
      </c>
      <c r="F198" s="148" t="s">
        <v>1102</v>
      </c>
      <c r="G198" s="149" t="s">
        <v>50</v>
      </c>
      <c r="H198" s="150">
        <v>170.3</v>
      </c>
      <c r="I198" s="313"/>
      <c r="J198" s="151">
        <f>ROUND(I198*H198,2)</f>
        <v>0</v>
      </c>
      <c r="K198" s="152"/>
      <c r="L198" s="26"/>
      <c r="M198" s="153" t="s">
        <v>103</v>
      </c>
      <c r="N198" s="106" t="s">
        <v>134</v>
      </c>
      <c r="P198" s="143">
        <f>O198*H198</f>
        <v>0</v>
      </c>
      <c r="Q198" s="143">
        <v>5.8100000000000001E-3</v>
      </c>
      <c r="R198" s="143">
        <f>Q198*H198</f>
        <v>0.98944300000000007</v>
      </c>
      <c r="S198" s="143">
        <v>0</v>
      </c>
      <c r="T198" s="144">
        <f>S198*H198</f>
        <v>0</v>
      </c>
      <c r="AR198" s="145" t="s">
        <v>253</v>
      </c>
      <c r="AT198" s="145" t="s">
        <v>471</v>
      </c>
      <c r="AU198" s="145" t="s">
        <v>218</v>
      </c>
      <c r="AY198" s="15" t="s">
        <v>239</v>
      </c>
      <c r="BE198" s="110">
        <f>IF(N198="základná",J198,0)</f>
        <v>0</v>
      </c>
      <c r="BF198" s="110">
        <f>IF(N198="znížená",J198,0)</f>
        <v>0</v>
      </c>
      <c r="BG198" s="110">
        <f>IF(N198="zákl. prenesená",J198,0)</f>
        <v>0</v>
      </c>
      <c r="BH198" s="110">
        <f>IF(N198="zníž. prenesená",J198,0)</f>
        <v>0</v>
      </c>
      <c r="BI198" s="110">
        <f>IF(N198="nulová",J198,0)</f>
        <v>0</v>
      </c>
      <c r="BJ198" s="15" t="s">
        <v>218</v>
      </c>
      <c r="BK198" s="110">
        <f>ROUND(I198*H198,2)</f>
        <v>0</v>
      </c>
      <c r="BL198" s="15" t="s">
        <v>253</v>
      </c>
      <c r="BM198" s="145" t="s">
        <v>1203</v>
      </c>
    </row>
    <row r="199" spans="2:65" s="1" customFormat="1" ht="33" customHeight="1">
      <c r="B199" s="26"/>
      <c r="C199" s="146" t="s">
        <v>109</v>
      </c>
      <c r="D199" s="146" t="s">
        <v>471</v>
      </c>
      <c r="E199" s="147" t="s">
        <v>1018</v>
      </c>
      <c r="F199" s="148" t="s">
        <v>1019</v>
      </c>
      <c r="G199" s="149" t="s">
        <v>50</v>
      </c>
      <c r="H199" s="150">
        <v>170.3</v>
      </c>
      <c r="I199" s="313"/>
      <c r="J199" s="151">
        <f>ROUND(I199*H199,2)</f>
        <v>0</v>
      </c>
      <c r="K199" s="152"/>
      <c r="L199" s="26"/>
      <c r="M199" s="153" t="s">
        <v>103</v>
      </c>
      <c r="N199" s="106" t="s">
        <v>134</v>
      </c>
      <c r="P199" s="143">
        <f>O199*H199</f>
        <v>0</v>
      </c>
      <c r="Q199" s="143">
        <v>5.1000000000000004E-4</v>
      </c>
      <c r="R199" s="143">
        <f>Q199*H199</f>
        <v>8.6853000000000014E-2</v>
      </c>
      <c r="S199" s="143">
        <v>0</v>
      </c>
      <c r="T199" s="144">
        <f>S199*H199</f>
        <v>0</v>
      </c>
      <c r="AR199" s="145" t="s">
        <v>253</v>
      </c>
      <c r="AT199" s="145" t="s">
        <v>471</v>
      </c>
      <c r="AU199" s="145" t="s">
        <v>218</v>
      </c>
      <c r="AY199" s="15" t="s">
        <v>239</v>
      </c>
      <c r="BE199" s="110">
        <f>IF(N199="základná",J199,0)</f>
        <v>0</v>
      </c>
      <c r="BF199" s="110">
        <f>IF(N199="znížená",J199,0)</f>
        <v>0</v>
      </c>
      <c r="BG199" s="110">
        <f>IF(N199="zákl. prenesená",J199,0)</f>
        <v>0</v>
      </c>
      <c r="BH199" s="110">
        <f>IF(N199="zníž. prenesená",J199,0)</f>
        <v>0</v>
      </c>
      <c r="BI199" s="110">
        <f>IF(N199="nulová",J199,0)</f>
        <v>0</v>
      </c>
      <c r="BJ199" s="15" t="s">
        <v>218</v>
      </c>
      <c r="BK199" s="110">
        <f>ROUND(I199*H199,2)</f>
        <v>0</v>
      </c>
      <c r="BL199" s="15" t="s">
        <v>253</v>
      </c>
      <c r="BM199" s="145" t="s">
        <v>1204</v>
      </c>
    </row>
    <row r="200" spans="2:65" s="1" customFormat="1" ht="33" customHeight="1">
      <c r="B200" s="26"/>
      <c r="C200" s="146" t="s">
        <v>332</v>
      </c>
      <c r="D200" s="146" t="s">
        <v>471</v>
      </c>
      <c r="E200" s="147" t="s">
        <v>1105</v>
      </c>
      <c r="F200" s="148" t="s">
        <v>1106</v>
      </c>
      <c r="G200" s="149" t="s">
        <v>50</v>
      </c>
      <c r="H200" s="150">
        <v>170.3</v>
      </c>
      <c r="I200" s="313"/>
      <c r="J200" s="151">
        <f>ROUND(I200*H200,2)</f>
        <v>0</v>
      </c>
      <c r="K200" s="152"/>
      <c r="L200" s="26"/>
      <c r="M200" s="153" t="s">
        <v>103</v>
      </c>
      <c r="N200" s="106" t="s">
        <v>134</v>
      </c>
      <c r="P200" s="143">
        <f>O200*H200</f>
        <v>0</v>
      </c>
      <c r="Q200" s="143">
        <v>0.10373</v>
      </c>
      <c r="R200" s="143">
        <f>Q200*H200</f>
        <v>17.665219</v>
      </c>
      <c r="S200" s="143">
        <v>0</v>
      </c>
      <c r="T200" s="144">
        <f>S200*H200</f>
        <v>0</v>
      </c>
      <c r="AR200" s="145" t="s">
        <v>253</v>
      </c>
      <c r="AT200" s="145" t="s">
        <v>471</v>
      </c>
      <c r="AU200" s="145" t="s">
        <v>218</v>
      </c>
      <c r="AY200" s="15" t="s">
        <v>239</v>
      </c>
      <c r="BE200" s="110">
        <f>IF(N200="základná",J200,0)</f>
        <v>0</v>
      </c>
      <c r="BF200" s="110">
        <f>IF(N200="znížená",J200,0)</f>
        <v>0</v>
      </c>
      <c r="BG200" s="110">
        <f>IF(N200="zákl. prenesená",J200,0)</f>
        <v>0</v>
      </c>
      <c r="BH200" s="110">
        <f>IF(N200="zníž. prenesená",J200,0)</f>
        <v>0</v>
      </c>
      <c r="BI200" s="110">
        <f>IF(N200="nulová",J200,0)</f>
        <v>0</v>
      </c>
      <c r="BJ200" s="15" t="s">
        <v>218</v>
      </c>
      <c r="BK200" s="110">
        <f>ROUND(I200*H200,2)</f>
        <v>0</v>
      </c>
      <c r="BL200" s="15" t="s">
        <v>253</v>
      </c>
      <c r="BM200" s="145" t="s">
        <v>1205</v>
      </c>
    </row>
    <row r="201" spans="2:65" s="12" customFormat="1">
      <c r="B201" s="159"/>
      <c r="D201" s="160" t="s">
        <v>831</v>
      </c>
      <c r="E201" s="161" t="s">
        <v>103</v>
      </c>
      <c r="F201" s="162" t="s">
        <v>1199</v>
      </c>
      <c r="H201" s="163">
        <v>170.3</v>
      </c>
      <c r="L201" s="159"/>
      <c r="M201" s="164"/>
      <c r="T201" s="165"/>
      <c r="AT201" s="161" t="s">
        <v>831</v>
      </c>
      <c r="AU201" s="161" t="s">
        <v>218</v>
      </c>
      <c r="AV201" s="12" t="s">
        <v>218</v>
      </c>
      <c r="AW201" s="12" t="s">
        <v>126</v>
      </c>
      <c r="AX201" s="12" t="s">
        <v>103</v>
      </c>
      <c r="AY201" s="161" t="s">
        <v>239</v>
      </c>
    </row>
    <row r="202" spans="2:65" s="1" customFormat="1" ht="33" customHeight="1">
      <c r="B202" s="26"/>
      <c r="C202" s="146" t="s">
        <v>336</v>
      </c>
      <c r="D202" s="146" t="s">
        <v>471</v>
      </c>
      <c r="E202" s="147" t="s">
        <v>1206</v>
      </c>
      <c r="F202" s="148" t="s">
        <v>1207</v>
      </c>
      <c r="G202" s="149" t="s">
        <v>50</v>
      </c>
      <c r="H202" s="150">
        <v>170.3</v>
      </c>
      <c r="I202" s="313"/>
      <c r="J202" s="151">
        <f>ROUND(I202*H202,2)</f>
        <v>0</v>
      </c>
      <c r="K202" s="152"/>
      <c r="L202" s="26"/>
      <c r="M202" s="153" t="s">
        <v>103</v>
      </c>
      <c r="N202" s="106" t="s">
        <v>134</v>
      </c>
      <c r="P202" s="143">
        <f>O202*H202</f>
        <v>0</v>
      </c>
      <c r="Q202" s="143">
        <v>0.12966</v>
      </c>
      <c r="R202" s="143">
        <f>Q202*H202</f>
        <v>22.081098000000001</v>
      </c>
      <c r="S202" s="143">
        <v>0</v>
      </c>
      <c r="T202" s="144">
        <f>S202*H202</f>
        <v>0</v>
      </c>
      <c r="AR202" s="145" t="s">
        <v>253</v>
      </c>
      <c r="AT202" s="145" t="s">
        <v>471</v>
      </c>
      <c r="AU202" s="145" t="s">
        <v>218</v>
      </c>
      <c r="AY202" s="15" t="s">
        <v>239</v>
      </c>
      <c r="BE202" s="110">
        <f>IF(N202="základná",J202,0)</f>
        <v>0</v>
      </c>
      <c r="BF202" s="110">
        <f>IF(N202="znížená",J202,0)</f>
        <v>0</v>
      </c>
      <c r="BG202" s="110">
        <f>IF(N202="zákl. prenesená",J202,0)</f>
        <v>0</v>
      </c>
      <c r="BH202" s="110">
        <f>IF(N202="zníž. prenesená",J202,0)</f>
        <v>0</v>
      </c>
      <c r="BI202" s="110">
        <f>IF(N202="nulová",J202,0)</f>
        <v>0</v>
      </c>
      <c r="BJ202" s="15" t="s">
        <v>218</v>
      </c>
      <c r="BK202" s="110">
        <f>ROUND(I202*H202,2)</f>
        <v>0</v>
      </c>
      <c r="BL202" s="15" t="s">
        <v>253</v>
      </c>
      <c r="BM202" s="145" t="s">
        <v>1208</v>
      </c>
    </row>
    <row r="203" spans="2:65" s="12" customFormat="1">
      <c r="B203" s="159"/>
      <c r="D203" s="160" t="s">
        <v>831</v>
      </c>
      <c r="E203" s="161" t="s">
        <v>103</v>
      </c>
      <c r="F203" s="162" t="s">
        <v>1199</v>
      </c>
      <c r="H203" s="163">
        <v>170.3</v>
      </c>
      <c r="L203" s="159"/>
      <c r="M203" s="164"/>
      <c r="T203" s="165"/>
      <c r="AT203" s="161" t="s">
        <v>831</v>
      </c>
      <c r="AU203" s="161" t="s">
        <v>218</v>
      </c>
      <c r="AV203" s="12" t="s">
        <v>218</v>
      </c>
      <c r="AW203" s="12" t="s">
        <v>126</v>
      </c>
      <c r="AX203" s="12" t="s">
        <v>103</v>
      </c>
      <c r="AY203" s="161" t="s">
        <v>239</v>
      </c>
    </row>
    <row r="204" spans="2:65" s="11" customFormat="1" ht="23.1" customHeight="1">
      <c r="B204" s="122"/>
      <c r="D204" s="123" t="s">
        <v>163</v>
      </c>
      <c r="E204" s="131" t="s">
        <v>273</v>
      </c>
      <c r="F204" s="131" t="s">
        <v>1031</v>
      </c>
      <c r="J204" s="132">
        <f>BK204</f>
        <v>0</v>
      </c>
      <c r="L204" s="122"/>
      <c r="M204" s="126"/>
      <c r="P204" s="127">
        <f>SUM(P205:P210)</f>
        <v>0</v>
      </c>
      <c r="R204" s="127">
        <f>SUM(R205:R210)</f>
        <v>0</v>
      </c>
      <c r="T204" s="128">
        <f>SUM(T205:T210)</f>
        <v>0</v>
      </c>
      <c r="AR204" s="123" t="s">
        <v>103</v>
      </c>
      <c r="AT204" s="129" t="s">
        <v>163</v>
      </c>
      <c r="AU204" s="129" t="s">
        <v>103</v>
      </c>
      <c r="AY204" s="123" t="s">
        <v>239</v>
      </c>
      <c r="BK204" s="130">
        <f>SUM(BK205:BK210)</f>
        <v>0</v>
      </c>
    </row>
    <row r="205" spans="2:65" s="1" customFormat="1" ht="24.2" customHeight="1">
      <c r="B205" s="26"/>
      <c r="C205" s="146" t="s">
        <v>340</v>
      </c>
      <c r="D205" s="146" t="s">
        <v>471</v>
      </c>
      <c r="E205" s="147" t="s">
        <v>1209</v>
      </c>
      <c r="F205" s="148" t="s">
        <v>1210</v>
      </c>
      <c r="G205" s="149" t="s">
        <v>835</v>
      </c>
      <c r="H205" s="150">
        <v>149.29900000000001</v>
      </c>
      <c r="I205" s="313"/>
      <c r="J205" s="151">
        <f>ROUND(I205*H205,2)</f>
        <v>0</v>
      </c>
      <c r="K205" s="152"/>
      <c r="L205" s="26"/>
      <c r="M205" s="153" t="s">
        <v>103</v>
      </c>
      <c r="N205" s="106" t="s">
        <v>134</v>
      </c>
      <c r="P205" s="143">
        <f>O205*H205</f>
        <v>0</v>
      </c>
      <c r="Q205" s="143">
        <v>0</v>
      </c>
      <c r="R205" s="143">
        <f>Q205*H205</f>
        <v>0</v>
      </c>
      <c r="S205" s="143">
        <v>0</v>
      </c>
      <c r="T205" s="144">
        <f>S205*H205</f>
        <v>0</v>
      </c>
      <c r="AR205" s="145" t="s">
        <v>253</v>
      </c>
      <c r="AT205" s="145" t="s">
        <v>471</v>
      </c>
      <c r="AU205" s="145" t="s">
        <v>218</v>
      </c>
      <c r="AY205" s="15" t="s">
        <v>239</v>
      </c>
      <c r="BE205" s="110">
        <f>IF(N205="základná",J205,0)</f>
        <v>0</v>
      </c>
      <c r="BF205" s="110">
        <f>IF(N205="znížená",J205,0)</f>
        <v>0</v>
      </c>
      <c r="BG205" s="110">
        <f>IF(N205="zákl. prenesená",J205,0)</f>
        <v>0</v>
      </c>
      <c r="BH205" s="110">
        <f>IF(N205="zníž. prenesená",J205,0)</f>
        <v>0</v>
      </c>
      <c r="BI205" s="110">
        <f>IF(N205="nulová",J205,0)</f>
        <v>0</v>
      </c>
      <c r="BJ205" s="15" t="s">
        <v>218</v>
      </c>
      <c r="BK205" s="110">
        <f>ROUND(I205*H205,2)</f>
        <v>0</v>
      </c>
      <c r="BL205" s="15" t="s">
        <v>253</v>
      </c>
      <c r="BM205" s="145" t="s">
        <v>1211</v>
      </c>
    </row>
    <row r="206" spans="2:65" s="1" customFormat="1" ht="24.2" customHeight="1">
      <c r="B206" s="26"/>
      <c r="C206" s="146" t="s">
        <v>342</v>
      </c>
      <c r="D206" s="146" t="s">
        <v>471</v>
      </c>
      <c r="E206" s="147" t="s">
        <v>1212</v>
      </c>
      <c r="F206" s="148" t="s">
        <v>1213</v>
      </c>
      <c r="G206" s="149" t="s">
        <v>835</v>
      </c>
      <c r="H206" s="150">
        <v>2090.1860000000001</v>
      </c>
      <c r="I206" s="313"/>
      <c r="J206" s="151">
        <f>ROUND(I206*H206,2)</f>
        <v>0</v>
      </c>
      <c r="K206" s="152"/>
      <c r="L206" s="26"/>
      <c r="M206" s="153" t="s">
        <v>103</v>
      </c>
      <c r="N206" s="106" t="s">
        <v>134</v>
      </c>
      <c r="P206" s="143">
        <f>O206*H206</f>
        <v>0</v>
      </c>
      <c r="Q206" s="143">
        <v>0</v>
      </c>
      <c r="R206" s="143">
        <f>Q206*H206</f>
        <v>0</v>
      </c>
      <c r="S206" s="143">
        <v>0</v>
      </c>
      <c r="T206" s="144">
        <f>S206*H206</f>
        <v>0</v>
      </c>
      <c r="AR206" s="145" t="s">
        <v>253</v>
      </c>
      <c r="AT206" s="145" t="s">
        <v>471</v>
      </c>
      <c r="AU206" s="145" t="s">
        <v>218</v>
      </c>
      <c r="AY206" s="15" t="s">
        <v>239</v>
      </c>
      <c r="BE206" s="110">
        <f>IF(N206="základná",J206,0)</f>
        <v>0</v>
      </c>
      <c r="BF206" s="110">
        <f>IF(N206="znížená",J206,0)</f>
        <v>0</v>
      </c>
      <c r="BG206" s="110">
        <f>IF(N206="zákl. prenesená",J206,0)</f>
        <v>0</v>
      </c>
      <c r="BH206" s="110">
        <f>IF(N206="zníž. prenesená",J206,0)</f>
        <v>0</v>
      </c>
      <c r="BI206" s="110">
        <f>IF(N206="nulová",J206,0)</f>
        <v>0</v>
      </c>
      <c r="BJ206" s="15" t="s">
        <v>218</v>
      </c>
      <c r="BK206" s="110">
        <f>ROUND(I206*H206,2)</f>
        <v>0</v>
      </c>
      <c r="BL206" s="15" t="s">
        <v>253</v>
      </c>
      <c r="BM206" s="145" t="s">
        <v>1214</v>
      </c>
    </row>
    <row r="207" spans="2:65" s="12" customFormat="1">
      <c r="B207" s="159"/>
      <c r="D207" s="160" t="s">
        <v>831</v>
      </c>
      <c r="E207" s="161" t="s">
        <v>103</v>
      </c>
      <c r="F207" s="162" t="s">
        <v>1215</v>
      </c>
      <c r="H207" s="163">
        <v>2090.1860000000001</v>
      </c>
      <c r="L207" s="159"/>
      <c r="M207" s="164"/>
      <c r="T207" s="165"/>
      <c r="AT207" s="161" t="s">
        <v>831</v>
      </c>
      <c r="AU207" s="161" t="s">
        <v>218</v>
      </c>
      <c r="AV207" s="12" t="s">
        <v>218</v>
      </c>
      <c r="AW207" s="12" t="s">
        <v>126</v>
      </c>
      <c r="AX207" s="12" t="s">
        <v>103</v>
      </c>
      <c r="AY207" s="161" t="s">
        <v>239</v>
      </c>
    </row>
    <row r="208" spans="2:65" s="1" customFormat="1" ht="24.2" customHeight="1">
      <c r="B208" s="26"/>
      <c r="C208" s="146" t="s">
        <v>346</v>
      </c>
      <c r="D208" s="146" t="s">
        <v>471</v>
      </c>
      <c r="E208" s="147" t="s">
        <v>1216</v>
      </c>
      <c r="F208" s="148" t="s">
        <v>1217</v>
      </c>
      <c r="G208" s="149" t="s">
        <v>835</v>
      </c>
      <c r="H208" s="150">
        <v>149.29900000000001</v>
      </c>
      <c r="I208" s="313"/>
      <c r="J208" s="151">
        <f>ROUND(I208*H208,2)</f>
        <v>0</v>
      </c>
      <c r="K208" s="152"/>
      <c r="L208" s="26"/>
      <c r="M208" s="153" t="s">
        <v>103</v>
      </c>
      <c r="N208" s="106" t="s">
        <v>134</v>
      </c>
      <c r="P208" s="143">
        <f>O208*H208</f>
        <v>0</v>
      </c>
      <c r="Q208" s="143">
        <v>0</v>
      </c>
      <c r="R208" s="143">
        <f>Q208*H208</f>
        <v>0</v>
      </c>
      <c r="S208" s="143">
        <v>0</v>
      </c>
      <c r="T208" s="144">
        <f>S208*H208</f>
        <v>0</v>
      </c>
      <c r="AR208" s="145" t="s">
        <v>253</v>
      </c>
      <c r="AT208" s="145" t="s">
        <v>471</v>
      </c>
      <c r="AU208" s="145" t="s">
        <v>218</v>
      </c>
      <c r="AY208" s="15" t="s">
        <v>239</v>
      </c>
      <c r="BE208" s="110">
        <f>IF(N208="základná",J208,0)</f>
        <v>0</v>
      </c>
      <c r="BF208" s="110">
        <f>IF(N208="znížená",J208,0)</f>
        <v>0</v>
      </c>
      <c r="BG208" s="110">
        <f>IF(N208="zákl. prenesená",J208,0)</f>
        <v>0</v>
      </c>
      <c r="BH208" s="110">
        <f>IF(N208="zníž. prenesená",J208,0)</f>
        <v>0</v>
      </c>
      <c r="BI208" s="110">
        <f>IF(N208="nulová",J208,0)</f>
        <v>0</v>
      </c>
      <c r="BJ208" s="15" t="s">
        <v>218</v>
      </c>
      <c r="BK208" s="110">
        <f>ROUND(I208*H208,2)</f>
        <v>0</v>
      </c>
      <c r="BL208" s="15" t="s">
        <v>253</v>
      </c>
      <c r="BM208" s="145" t="s">
        <v>1218</v>
      </c>
    </row>
    <row r="209" spans="2:65" s="1" customFormat="1" ht="24.2" customHeight="1">
      <c r="B209" s="26"/>
      <c r="C209" s="146" t="s">
        <v>351</v>
      </c>
      <c r="D209" s="146" t="s">
        <v>471</v>
      </c>
      <c r="E209" s="147" t="s">
        <v>1219</v>
      </c>
      <c r="F209" s="148" t="s">
        <v>1220</v>
      </c>
      <c r="G209" s="149" t="s">
        <v>835</v>
      </c>
      <c r="H209" s="150">
        <v>37.466000000000001</v>
      </c>
      <c r="I209" s="313"/>
      <c r="J209" s="151">
        <f>ROUND(I209*H209,2)</f>
        <v>0</v>
      </c>
      <c r="K209" s="152"/>
      <c r="L209" s="26"/>
      <c r="M209" s="153" t="s">
        <v>103</v>
      </c>
      <c r="N209" s="106" t="s">
        <v>134</v>
      </c>
      <c r="P209" s="143">
        <f>O209*H209</f>
        <v>0</v>
      </c>
      <c r="Q209" s="143">
        <v>0</v>
      </c>
      <c r="R209" s="143">
        <f>Q209*H209</f>
        <v>0</v>
      </c>
      <c r="S209" s="143">
        <v>0</v>
      </c>
      <c r="T209" s="144">
        <f>S209*H209</f>
        <v>0</v>
      </c>
      <c r="AR209" s="145" t="s">
        <v>253</v>
      </c>
      <c r="AT209" s="145" t="s">
        <v>471</v>
      </c>
      <c r="AU209" s="145" t="s">
        <v>218</v>
      </c>
      <c r="AY209" s="15" t="s">
        <v>239</v>
      </c>
      <c r="BE209" s="110">
        <f>IF(N209="základná",J209,0)</f>
        <v>0</v>
      </c>
      <c r="BF209" s="110">
        <f>IF(N209="znížená",J209,0)</f>
        <v>0</v>
      </c>
      <c r="BG209" s="110">
        <f>IF(N209="zákl. prenesená",J209,0)</f>
        <v>0</v>
      </c>
      <c r="BH209" s="110">
        <f>IF(N209="zníž. prenesená",J209,0)</f>
        <v>0</v>
      </c>
      <c r="BI209" s="110">
        <f>IF(N209="nulová",J209,0)</f>
        <v>0</v>
      </c>
      <c r="BJ209" s="15" t="s">
        <v>218</v>
      </c>
      <c r="BK209" s="110">
        <f>ROUND(I209*H209,2)</f>
        <v>0</v>
      </c>
      <c r="BL209" s="15" t="s">
        <v>253</v>
      </c>
      <c r="BM209" s="145" t="s">
        <v>1221</v>
      </c>
    </row>
    <row r="210" spans="2:65" s="12" customFormat="1">
      <c r="B210" s="159"/>
      <c r="D210" s="160" t="s">
        <v>831</v>
      </c>
      <c r="E210" s="161" t="s">
        <v>103</v>
      </c>
      <c r="F210" s="162" t="s">
        <v>1222</v>
      </c>
      <c r="H210" s="163">
        <v>37.466000000000001</v>
      </c>
      <c r="L210" s="159"/>
      <c r="M210" s="164"/>
      <c r="T210" s="165"/>
      <c r="AT210" s="161" t="s">
        <v>831</v>
      </c>
      <c r="AU210" s="161" t="s">
        <v>218</v>
      </c>
      <c r="AV210" s="12" t="s">
        <v>218</v>
      </c>
      <c r="AW210" s="12" t="s">
        <v>126</v>
      </c>
      <c r="AX210" s="12" t="s">
        <v>103</v>
      </c>
      <c r="AY210" s="161" t="s">
        <v>239</v>
      </c>
    </row>
    <row r="211" spans="2:65" s="11" customFormat="1" ht="23.1" customHeight="1">
      <c r="B211" s="122"/>
      <c r="D211" s="123" t="s">
        <v>163</v>
      </c>
      <c r="E211" s="131" t="s">
        <v>636</v>
      </c>
      <c r="F211" s="131" t="s">
        <v>1059</v>
      </c>
      <c r="J211" s="132">
        <f>BK211</f>
        <v>0</v>
      </c>
      <c r="L211" s="122"/>
      <c r="M211" s="126"/>
      <c r="P211" s="127">
        <f>P212</f>
        <v>0</v>
      </c>
      <c r="R211" s="127">
        <f>R212</f>
        <v>0</v>
      </c>
      <c r="T211" s="128">
        <f>T212</f>
        <v>0</v>
      </c>
      <c r="AR211" s="123" t="s">
        <v>103</v>
      </c>
      <c r="AT211" s="129" t="s">
        <v>163</v>
      </c>
      <c r="AU211" s="129" t="s">
        <v>103</v>
      </c>
      <c r="AY211" s="123" t="s">
        <v>239</v>
      </c>
      <c r="BK211" s="130">
        <f>BK212</f>
        <v>0</v>
      </c>
    </row>
    <row r="212" spans="2:65" s="1" customFormat="1" ht="33" customHeight="1">
      <c r="B212" s="26"/>
      <c r="C212" s="146" t="s">
        <v>355</v>
      </c>
      <c r="D212" s="146" t="s">
        <v>471</v>
      </c>
      <c r="E212" s="147" t="s">
        <v>1060</v>
      </c>
      <c r="F212" s="148" t="s">
        <v>1061</v>
      </c>
      <c r="G212" s="149" t="s">
        <v>835</v>
      </c>
      <c r="H212" s="150">
        <v>211.28800000000001</v>
      </c>
      <c r="I212" s="313"/>
      <c r="J212" s="151">
        <f>ROUND(I212*H212,2)</f>
        <v>0</v>
      </c>
      <c r="K212" s="152"/>
      <c r="L212" s="26"/>
      <c r="M212" s="154" t="s">
        <v>103</v>
      </c>
      <c r="N212" s="155" t="s">
        <v>134</v>
      </c>
      <c r="O212" s="156"/>
      <c r="P212" s="157">
        <f>O212*H212</f>
        <v>0</v>
      </c>
      <c r="Q212" s="157">
        <v>0</v>
      </c>
      <c r="R212" s="157">
        <f>Q212*H212</f>
        <v>0</v>
      </c>
      <c r="S212" s="157">
        <v>0</v>
      </c>
      <c r="T212" s="158">
        <f>S212*H212</f>
        <v>0</v>
      </c>
      <c r="AR212" s="145" t="s">
        <v>253</v>
      </c>
      <c r="AT212" s="145" t="s">
        <v>471</v>
      </c>
      <c r="AU212" s="145" t="s">
        <v>218</v>
      </c>
      <c r="AY212" s="15" t="s">
        <v>239</v>
      </c>
      <c r="BE212" s="110">
        <f>IF(N212="základná",J212,0)</f>
        <v>0</v>
      </c>
      <c r="BF212" s="110">
        <f>IF(N212="znížená",J212,0)</f>
        <v>0</v>
      </c>
      <c r="BG212" s="110">
        <f>IF(N212="zákl. prenesená",J212,0)</f>
        <v>0</v>
      </c>
      <c r="BH212" s="110">
        <f>IF(N212="zníž. prenesená",J212,0)</f>
        <v>0</v>
      </c>
      <c r="BI212" s="110">
        <f>IF(N212="nulová",J212,0)</f>
        <v>0</v>
      </c>
      <c r="BJ212" s="15" t="s">
        <v>218</v>
      </c>
      <c r="BK212" s="110">
        <f>ROUND(I212*H212,2)</f>
        <v>0</v>
      </c>
      <c r="BL212" s="15" t="s">
        <v>253</v>
      </c>
      <c r="BM212" s="145" t="s">
        <v>1223</v>
      </c>
    </row>
    <row r="213" spans="2:65" s="1" customFormat="1" ht="6.95" customHeight="1">
      <c r="B213" s="36"/>
      <c r="C213" s="37"/>
      <c r="D213" s="37"/>
      <c r="E213" s="37"/>
      <c r="F213" s="37"/>
      <c r="G213" s="37"/>
      <c r="H213" s="37"/>
      <c r="I213" s="37"/>
      <c r="J213" s="37"/>
      <c r="K213" s="37"/>
      <c r="L213" s="26"/>
    </row>
  </sheetData>
  <sheetProtection algorithmName="SHA-512" hashValue="ZWUFpPE5b6gp7K2TUFHHp2hurw2i9DHzlc+ZiOL8YqlgQ6m2dmYfnFGjrBVHGT5bWE6UMVbQJ2H5123ViCAOyg==" saltValue="00XmRjyFCpZzTbJHqQtSug==" spinCount="100000" sheet="1" objects="1" scenarios="1"/>
  <mergeCells count="14">
    <mergeCell ref="E123:H123"/>
    <mergeCell ref="E18:H18"/>
    <mergeCell ref="E9:H9"/>
    <mergeCell ref="D106:F106"/>
    <mergeCell ref="L2:V2"/>
    <mergeCell ref="D107:F107"/>
    <mergeCell ref="E121:H121"/>
    <mergeCell ref="E85:H85"/>
    <mergeCell ref="E7:H7"/>
    <mergeCell ref="E87:H87"/>
    <mergeCell ref="D108:F108"/>
    <mergeCell ref="D105:F105"/>
    <mergeCell ref="E27:H27"/>
    <mergeCell ref="D109:F10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BM175"/>
  <sheetViews>
    <sheetView showGridLines="0" topLeftCell="A133" workbookViewId="0">
      <selection activeCell="X172" sqref="X172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180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1224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J101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ROUND((SUM(BE101:BE108) + SUM(BE128:BE174)),  2)</f>
        <v>0</v>
      </c>
      <c r="G35" s="82"/>
      <c r="H35" s="82"/>
      <c r="I35" s="83">
        <v>0.23</v>
      </c>
      <c r="J35" s="81">
        <f>ROUND(((SUM(BE101:BE108) + SUM(BE128:BE174))*I35),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ROUND((SUM(BF101:BF108) + SUM(BF128:BF174)),  2)</f>
        <v>0</v>
      </c>
      <c r="I36" s="85">
        <v>0.23</v>
      </c>
      <c r="J36" s="84">
        <f>ROUND(((SUM(BF101:BF108) + SUM(BF128:BF174))*I36),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ROUND((SUM(BG101:BG108) + SUM(BG128:BG174)),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ROUND((SUM(BH101:BH108) + SUM(BH128:BH174)),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ROUND((SUM(BI101:BI108) + SUM(BI128:BI174)),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SO 161 - Cyklochodníky - Úprava úsek 5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J128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J129</f>
        <v>0</v>
      </c>
      <c r="L97" s="97"/>
    </row>
    <row r="98" spans="2:62" s="9" customFormat="1" ht="20.100000000000001" hidden="1" customHeight="1">
      <c r="B98" s="101"/>
      <c r="D98" s="102" t="s">
        <v>817</v>
      </c>
      <c r="E98" s="103"/>
      <c r="F98" s="103"/>
      <c r="G98" s="103"/>
      <c r="H98" s="103"/>
      <c r="I98" s="103"/>
      <c r="J98" s="104">
        <f>J130</f>
        <v>0</v>
      </c>
      <c r="L98" s="101"/>
    </row>
    <row r="99" spans="2:62" s="1" customFormat="1" ht="21.75" hidden="1" customHeight="1">
      <c r="B99" s="26"/>
      <c r="L99" s="26"/>
    </row>
    <row r="100" spans="2:62" s="1" customFormat="1" ht="6.95" hidden="1" customHeight="1">
      <c r="B100" s="26"/>
      <c r="L100" s="26"/>
    </row>
    <row r="101" spans="2:62" s="1" customFormat="1" ht="29.25" hidden="1" customHeight="1">
      <c r="B101" s="26"/>
      <c r="C101" s="96" t="s">
        <v>215</v>
      </c>
      <c r="J101" s="105">
        <f>ROUND(J102 + J103 + J104 + J105 + J106 + J107,2)</f>
        <v>0</v>
      </c>
      <c r="L101" s="26"/>
      <c r="N101" s="106" t="s">
        <v>19</v>
      </c>
    </row>
    <row r="102" spans="2:62" s="1" customFormat="1" ht="18" hidden="1" customHeight="1">
      <c r="B102" s="26"/>
      <c r="D102" s="319" t="s">
        <v>216</v>
      </c>
      <c r="E102" s="317"/>
      <c r="F102" s="317"/>
      <c r="J102" s="108">
        <v>0</v>
      </c>
      <c r="L102" s="26"/>
      <c r="N102" s="109" t="s">
        <v>134</v>
      </c>
      <c r="AY102" s="15" t="s">
        <v>217</v>
      </c>
      <c r="BE102" s="110">
        <f t="shared" ref="BE102:BE107" si="0">IF(N102="základná",J102,0)</f>
        <v>0</v>
      </c>
      <c r="BF102" s="110">
        <f t="shared" ref="BF102:BF107" si="1">IF(N102="znížená",J102,0)</f>
        <v>0</v>
      </c>
      <c r="BG102" s="110">
        <f t="shared" ref="BG102:BG107" si="2">IF(N102="zákl. prenesená",J102,0)</f>
        <v>0</v>
      </c>
      <c r="BH102" s="110">
        <f t="shared" ref="BH102:BH107" si="3">IF(N102="zníž. prenesená",J102,0)</f>
        <v>0</v>
      </c>
      <c r="BI102" s="110">
        <f t="shared" ref="BI102:BI107" si="4">IF(N102="nulová",J102,0)</f>
        <v>0</v>
      </c>
      <c r="BJ102" s="15" t="s">
        <v>218</v>
      </c>
    </row>
    <row r="103" spans="2:62" s="1" customFormat="1" ht="18" hidden="1" customHeight="1">
      <c r="B103" s="26"/>
      <c r="D103" s="319" t="s">
        <v>219</v>
      </c>
      <c r="E103" s="317"/>
      <c r="F103" s="317"/>
      <c r="J103" s="108">
        <v>0</v>
      </c>
      <c r="L103" s="26"/>
      <c r="N103" s="109" t="s">
        <v>134</v>
      </c>
      <c r="AY103" s="15" t="s">
        <v>217</v>
      </c>
      <c r="BE103" s="110">
        <f t="shared" si="0"/>
        <v>0</v>
      </c>
      <c r="BF103" s="110">
        <f t="shared" si="1"/>
        <v>0</v>
      </c>
      <c r="BG103" s="110">
        <f t="shared" si="2"/>
        <v>0</v>
      </c>
      <c r="BH103" s="110">
        <f t="shared" si="3"/>
        <v>0</v>
      </c>
      <c r="BI103" s="110">
        <f t="shared" si="4"/>
        <v>0</v>
      </c>
      <c r="BJ103" s="15" t="s">
        <v>218</v>
      </c>
    </row>
    <row r="104" spans="2:62" s="1" customFormat="1" ht="18" hidden="1" customHeight="1">
      <c r="B104" s="26"/>
      <c r="D104" s="319" t="s">
        <v>220</v>
      </c>
      <c r="E104" s="317"/>
      <c r="F104" s="317"/>
      <c r="J104" s="108">
        <v>0</v>
      </c>
      <c r="L104" s="26"/>
      <c r="N104" s="109" t="s">
        <v>134</v>
      </c>
      <c r="AY104" s="15" t="s">
        <v>217</v>
      </c>
      <c r="BE104" s="110">
        <f t="shared" si="0"/>
        <v>0</v>
      </c>
      <c r="BF104" s="110">
        <f t="shared" si="1"/>
        <v>0</v>
      </c>
      <c r="BG104" s="110">
        <f t="shared" si="2"/>
        <v>0</v>
      </c>
      <c r="BH104" s="110">
        <f t="shared" si="3"/>
        <v>0</v>
      </c>
      <c r="BI104" s="110">
        <f t="shared" si="4"/>
        <v>0</v>
      </c>
      <c r="BJ104" s="15" t="s">
        <v>218</v>
      </c>
    </row>
    <row r="105" spans="2:62" s="1" customFormat="1" ht="18" hidden="1" customHeight="1">
      <c r="B105" s="26"/>
      <c r="D105" s="319" t="s">
        <v>221</v>
      </c>
      <c r="E105" s="317"/>
      <c r="F105" s="317"/>
      <c r="J105" s="108">
        <v>0</v>
      </c>
      <c r="L105" s="26"/>
      <c r="N105" s="109" t="s">
        <v>134</v>
      </c>
      <c r="AY105" s="15" t="s">
        <v>217</v>
      </c>
      <c r="BE105" s="110">
        <f t="shared" si="0"/>
        <v>0</v>
      </c>
      <c r="BF105" s="110">
        <f t="shared" si="1"/>
        <v>0</v>
      </c>
      <c r="BG105" s="110">
        <f t="shared" si="2"/>
        <v>0</v>
      </c>
      <c r="BH105" s="110">
        <f t="shared" si="3"/>
        <v>0</v>
      </c>
      <c r="BI105" s="110">
        <f t="shared" si="4"/>
        <v>0</v>
      </c>
      <c r="BJ105" s="15" t="s">
        <v>218</v>
      </c>
    </row>
    <row r="106" spans="2:62" s="1" customFormat="1" ht="18" hidden="1" customHeight="1">
      <c r="B106" s="26"/>
      <c r="D106" s="319" t="s">
        <v>222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si="0"/>
        <v>0</v>
      </c>
      <c r="BF106" s="110">
        <f t="shared" si="1"/>
        <v>0</v>
      </c>
      <c r="BG106" s="110">
        <f t="shared" si="2"/>
        <v>0</v>
      </c>
      <c r="BH106" s="110">
        <f t="shared" si="3"/>
        <v>0</v>
      </c>
      <c r="BI106" s="110">
        <f t="shared" si="4"/>
        <v>0</v>
      </c>
      <c r="BJ106" s="15" t="s">
        <v>218</v>
      </c>
    </row>
    <row r="107" spans="2:62" s="1" customFormat="1" ht="18" hidden="1" customHeight="1">
      <c r="B107" s="26"/>
      <c r="D107" s="107" t="s">
        <v>223</v>
      </c>
      <c r="J107" s="108">
        <f>ROUND(J30*T107,2)</f>
        <v>0</v>
      </c>
      <c r="L107" s="26"/>
      <c r="N107" s="109" t="s">
        <v>134</v>
      </c>
      <c r="AY107" s="15" t="s">
        <v>224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idden="1">
      <c r="B108" s="26"/>
      <c r="L108" s="26"/>
    </row>
    <row r="109" spans="2:62" s="1" customFormat="1" ht="29.25" hidden="1" customHeight="1">
      <c r="B109" s="26"/>
      <c r="C109" s="111" t="s">
        <v>225</v>
      </c>
      <c r="D109" s="86"/>
      <c r="E109" s="86"/>
      <c r="F109" s="86"/>
      <c r="G109" s="86"/>
      <c r="H109" s="86"/>
      <c r="I109" s="86"/>
      <c r="J109" s="112">
        <f>ROUND(J96+J101,2)</f>
        <v>0</v>
      </c>
      <c r="K109" s="86"/>
      <c r="L109" s="26"/>
    </row>
    <row r="110" spans="2:62" s="1" customFormat="1" ht="6.95" hidden="1" customHeight="1"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26"/>
    </row>
    <row r="111" spans="2:62" hidden="1"/>
    <row r="112" spans="2:62" hidden="1"/>
    <row r="113" spans="2:63" hidden="1"/>
    <row r="114" spans="2:63" s="1" customFormat="1" ht="6.95" customHeight="1"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26"/>
    </row>
    <row r="115" spans="2:63" s="1" customFormat="1" ht="24.95" customHeight="1">
      <c r="B115" s="26"/>
      <c r="C115" s="19" t="s">
        <v>21</v>
      </c>
      <c r="L115" s="26"/>
    </row>
    <row r="116" spans="2:63" s="1" customFormat="1" ht="6.95" customHeight="1">
      <c r="B116" s="26"/>
      <c r="L116" s="26"/>
    </row>
    <row r="117" spans="2:63" s="1" customFormat="1" ht="12" customHeight="1">
      <c r="B117" s="26"/>
      <c r="C117" s="23" t="s">
        <v>1</v>
      </c>
      <c r="L117" s="26"/>
    </row>
    <row r="118" spans="2:63" s="1" customFormat="1" ht="16.5" customHeight="1">
      <c r="B118" s="26"/>
      <c r="E118" s="316" t="str">
        <f>E7</f>
        <v>Strategické územie Valalíky</v>
      </c>
      <c r="F118" s="317"/>
      <c r="G118" s="317"/>
      <c r="H118" s="317"/>
      <c r="L118" s="26"/>
    </row>
    <row r="119" spans="2:63" s="1" customFormat="1" ht="12" customHeight="1">
      <c r="B119" s="26"/>
      <c r="C119" s="23" t="s">
        <v>201</v>
      </c>
      <c r="L119" s="26"/>
    </row>
    <row r="120" spans="2:63" s="1" customFormat="1" ht="30" customHeight="1">
      <c r="B120" s="26"/>
      <c r="E120" s="318" t="str">
        <f>E9</f>
        <v>SO 161 - Cyklochodníky - Úprava úsek 5</v>
      </c>
      <c r="F120" s="317"/>
      <c r="G120" s="317"/>
      <c r="H120" s="317"/>
      <c r="L120" s="26"/>
    </row>
    <row r="121" spans="2:63" s="1" customFormat="1" ht="6.95" customHeight="1">
      <c r="B121" s="26"/>
      <c r="L121" s="26"/>
    </row>
    <row r="122" spans="2:63" s="1" customFormat="1" ht="12" customHeight="1">
      <c r="B122" s="26"/>
      <c r="C122" s="23" t="s">
        <v>4</v>
      </c>
      <c r="F122" s="22" t="str">
        <f>F12</f>
        <v>kú: Valaliky, kú: Barca, kú: Čaňa</v>
      </c>
      <c r="I122" s="23" t="s">
        <v>13</v>
      </c>
      <c r="J122" s="42" t="str">
        <f>IF(J12="","",J12)</f>
        <v>27. 7. 2026</v>
      </c>
      <c r="L122" s="26"/>
    </row>
    <row r="123" spans="2:63" s="1" customFormat="1" ht="6.95" customHeight="1">
      <c r="B123" s="26"/>
      <c r="L123" s="26"/>
    </row>
    <row r="124" spans="2:63" s="1" customFormat="1" ht="25.7" customHeight="1">
      <c r="B124" s="26"/>
      <c r="C124" s="23" t="s">
        <v>6</v>
      </c>
      <c r="F124" s="22" t="str">
        <f>E15</f>
        <v>Valaliky Industrial Park, s.r.o., Bratislava</v>
      </c>
      <c r="I124" s="23" t="s">
        <v>124</v>
      </c>
      <c r="J124" s="25" t="str">
        <f>E21</f>
        <v>RRi design, spol. s r.o., Košice</v>
      </c>
      <c r="L124" s="26"/>
    </row>
    <row r="125" spans="2:63" s="1" customFormat="1" ht="15.2" customHeight="1">
      <c r="B125" s="26"/>
      <c r="C125" s="23" t="s">
        <v>123</v>
      </c>
      <c r="F125" s="22">
        <f>IF(E18="","",E18)</f>
        <v>0</v>
      </c>
      <c r="I125" s="23" t="s">
        <v>127</v>
      </c>
      <c r="J125" s="25" t="str">
        <f>E24</f>
        <v xml:space="preserve"> </v>
      </c>
      <c r="L125" s="26"/>
    </row>
    <row r="126" spans="2:63" s="1" customFormat="1" ht="10.35" customHeight="1">
      <c r="B126" s="26"/>
      <c r="L126" s="26"/>
    </row>
    <row r="127" spans="2:63" s="10" customFormat="1" ht="29.25" customHeight="1">
      <c r="B127" s="113"/>
      <c r="C127" s="114" t="s">
        <v>226</v>
      </c>
      <c r="D127" s="115" t="s">
        <v>149</v>
      </c>
      <c r="E127" s="115" t="s">
        <v>66</v>
      </c>
      <c r="F127" s="115" t="s">
        <v>67</v>
      </c>
      <c r="G127" s="115" t="s">
        <v>227</v>
      </c>
      <c r="H127" s="115" t="s">
        <v>228</v>
      </c>
      <c r="I127" s="115" t="s">
        <v>229</v>
      </c>
      <c r="J127" s="116" t="s">
        <v>207</v>
      </c>
      <c r="K127" s="117" t="s">
        <v>230</v>
      </c>
      <c r="L127" s="113"/>
      <c r="M127" s="48" t="s">
        <v>103</v>
      </c>
      <c r="N127" s="49" t="s">
        <v>19</v>
      </c>
      <c r="O127" s="49" t="s">
        <v>231</v>
      </c>
      <c r="P127" s="49" t="s">
        <v>232</v>
      </c>
      <c r="Q127" s="49" t="s">
        <v>233</v>
      </c>
      <c r="R127" s="49" t="s">
        <v>234</v>
      </c>
      <c r="S127" s="49" t="s">
        <v>235</v>
      </c>
      <c r="T127" s="50" t="s">
        <v>236</v>
      </c>
    </row>
    <row r="128" spans="2:63" s="1" customFormat="1" ht="23.1" customHeight="1">
      <c r="B128" s="26"/>
      <c r="C128" s="53" t="s">
        <v>203</v>
      </c>
      <c r="J128" s="118">
        <f>BK128</f>
        <v>0</v>
      </c>
      <c r="L128" s="26"/>
      <c r="M128" s="51"/>
      <c r="N128" s="43"/>
      <c r="O128" s="43"/>
      <c r="P128" s="119">
        <f>P129</f>
        <v>0</v>
      </c>
      <c r="Q128" s="43"/>
      <c r="R128" s="119">
        <f>R129</f>
        <v>2.4421000000000002E-2</v>
      </c>
      <c r="S128" s="43"/>
      <c r="T128" s="120">
        <f>T129</f>
        <v>0</v>
      </c>
      <c r="AT128" s="15" t="s">
        <v>163</v>
      </c>
      <c r="AU128" s="15" t="s">
        <v>209</v>
      </c>
      <c r="BK128" s="121">
        <f>BK129</f>
        <v>0</v>
      </c>
    </row>
    <row r="129" spans="2:65" s="11" customFormat="1" ht="26.1" customHeight="1">
      <c r="B129" s="122"/>
      <c r="D129" s="123" t="s">
        <v>163</v>
      </c>
      <c r="E129" s="124" t="s">
        <v>825</v>
      </c>
      <c r="F129" s="124" t="s">
        <v>826</v>
      </c>
      <c r="J129" s="125">
        <f>BK129</f>
        <v>0</v>
      </c>
      <c r="L129" s="122"/>
      <c r="M129" s="126"/>
      <c r="P129" s="127">
        <f>P130</f>
        <v>0</v>
      </c>
      <c r="R129" s="127">
        <f>R130</f>
        <v>2.4421000000000002E-2</v>
      </c>
      <c r="T129" s="128">
        <f>T130</f>
        <v>0</v>
      </c>
      <c r="AR129" s="123" t="s">
        <v>103</v>
      </c>
      <c r="AT129" s="129" t="s">
        <v>163</v>
      </c>
      <c r="AU129" s="129" t="s">
        <v>164</v>
      </c>
      <c r="AY129" s="123" t="s">
        <v>239</v>
      </c>
      <c r="BK129" s="130">
        <f>BK130</f>
        <v>0</v>
      </c>
    </row>
    <row r="130" spans="2:65" s="11" customFormat="1" ht="23.1" customHeight="1">
      <c r="B130" s="122"/>
      <c r="D130" s="123" t="s">
        <v>163</v>
      </c>
      <c r="E130" s="131" t="s">
        <v>103</v>
      </c>
      <c r="F130" s="131" t="s">
        <v>827</v>
      </c>
      <c r="J130" s="132">
        <f>BK130</f>
        <v>0</v>
      </c>
      <c r="L130" s="122"/>
      <c r="M130" s="126"/>
      <c r="P130" s="127">
        <f>SUM(P131:P174)</f>
        <v>0</v>
      </c>
      <c r="R130" s="127">
        <f>SUM(R131:R174)</f>
        <v>2.4421000000000002E-2</v>
      </c>
      <c r="T130" s="128">
        <f>SUM(T131:T174)</f>
        <v>0</v>
      </c>
      <c r="AR130" s="123" t="s">
        <v>103</v>
      </c>
      <c r="AT130" s="129" t="s">
        <v>163</v>
      </c>
      <c r="AU130" s="129" t="s">
        <v>103</v>
      </c>
      <c r="AY130" s="123" t="s">
        <v>239</v>
      </c>
      <c r="BK130" s="130">
        <f>SUM(BK131:BK174)</f>
        <v>0</v>
      </c>
    </row>
    <row r="131" spans="2:65" s="1" customFormat="1" ht="33" customHeight="1">
      <c r="B131" s="26"/>
      <c r="C131" s="146" t="s">
        <v>103</v>
      </c>
      <c r="D131" s="146" t="s">
        <v>471</v>
      </c>
      <c r="E131" s="147" t="s">
        <v>1141</v>
      </c>
      <c r="F131" s="148" t="s">
        <v>1142</v>
      </c>
      <c r="G131" s="149" t="s">
        <v>696</v>
      </c>
      <c r="H131" s="150">
        <v>43</v>
      </c>
      <c r="I131" s="313"/>
      <c r="J131" s="151">
        <f>ROUND(I131*H131,2)</f>
        <v>0</v>
      </c>
      <c r="K131" s="152"/>
      <c r="L131" s="26"/>
      <c r="M131" s="153" t="s">
        <v>103</v>
      </c>
      <c r="N131" s="106" t="s">
        <v>134</v>
      </c>
      <c r="P131" s="143">
        <f>O131*H131</f>
        <v>0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253</v>
      </c>
      <c r="AT131" s="145" t="s">
        <v>471</v>
      </c>
      <c r="AU131" s="145" t="s">
        <v>218</v>
      </c>
      <c r="AY131" s="15" t="s">
        <v>239</v>
      </c>
      <c r="BE131" s="110">
        <f>IF(N131="základná",J131,0)</f>
        <v>0</v>
      </c>
      <c r="BF131" s="110">
        <f>IF(N131="znížená",J131,0)</f>
        <v>0</v>
      </c>
      <c r="BG131" s="110">
        <f>IF(N131="zákl. prenesená",J131,0)</f>
        <v>0</v>
      </c>
      <c r="BH131" s="110">
        <f>IF(N131="zníž. prenesená",J131,0)</f>
        <v>0</v>
      </c>
      <c r="BI131" s="110">
        <f>IF(N131="nulová",J131,0)</f>
        <v>0</v>
      </c>
      <c r="BJ131" s="15" t="s">
        <v>218</v>
      </c>
      <c r="BK131" s="110">
        <f>ROUND(I131*H131,2)</f>
        <v>0</v>
      </c>
      <c r="BL131" s="15" t="s">
        <v>253</v>
      </c>
      <c r="BM131" s="145" t="s">
        <v>1225</v>
      </c>
    </row>
    <row r="132" spans="2:65" s="12" customFormat="1">
      <c r="B132" s="159"/>
      <c r="D132" s="160" t="s">
        <v>831</v>
      </c>
      <c r="E132" s="161" t="s">
        <v>103</v>
      </c>
      <c r="F132" s="162" t="s">
        <v>1226</v>
      </c>
      <c r="H132" s="163">
        <v>9.3000000000000007</v>
      </c>
      <c r="L132" s="159"/>
      <c r="M132" s="164"/>
      <c r="T132" s="165"/>
      <c r="AT132" s="161" t="s">
        <v>831</v>
      </c>
      <c r="AU132" s="161" t="s">
        <v>218</v>
      </c>
      <c r="AV132" s="12" t="s">
        <v>218</v>
      </c>
      <c r="AW132" s="12" t="s">
        <v>126</v>
      </c>
      <c r="AX132" s="12" t="s">
        <v>164</v>
      </c>
      <c r="AY132" s="161" t="s">
        <v>239</v>
      </c>
    </row>
    <row r="133" spans="2:65" s="12" customFormat="1">
      <c r="B133" s="159"/>
      <c r="D133" s="160" t="s">
        <v>831</v>
      </c>
      <c r="E133" s="161" t="s">
        <v>103</v>
      </c>
      <c r="F133" s="162" t="s">
        <v>1227</v>
      </c>
      <c r="H133" s="163">
        <v>33.700000000000003</v>
      </c>
      <c r="L133" s="159"/>
      <c r="M133" s="164"/>
      <c r="T133" s="165"/>
      <c r="AT133" s="161" t="s">
        <v>831</v>
      </c>
      <c r="AU133" s="161" t="s">
        <v>218</v>
      </c>
      <c r="AV133" s="12" t="s">
        <v>218</v>
      </c>
      <c r="AW133" s="12" t="s">
        <v>126</v>
      </c>
      <c r="AX133" s="12" t="s">
        <v>164</v>
      </c>
      <c r="AY133" s="161" t="s">
        <v>239</v>
      </c>
    </row>
    <row r="134" spans="2:65" s="13" customFormat="1">
      <c r="B134" s="166"/>
      <c r="D134" s="160" t="s">
        <v>831</v>
      </c>
      <c r="E134" s="167" t="s">
        <v>103</v>
      </c>
      <c r="F134" s="168" t="s">
        <v>846</v>
      </c>
      <c r="H134" s="169">
        <v>43</v>
      </c>
      <c r="L134" s="166"/>
      <c r="M134" s="170"/>
      <c r="T134" s="171"/>
      <c r="AT134" s="167" t="s">
        <v>831</v>
      </c>
      <c r="AU134" s="167" t="s">
        <v>218</v>
      </c>
      <c r="AV134" s="13" t="s">
        <v>253</v>
      </c>
      <c r="AW134" s="13" t="s">
        <v>126</v>
      </c>
      <c r="AX134" s="13" t="s">
        <v>103</v>
      </c>
      <c r="AY134" s="167" t="s">
        <v>239</v>
      </c>
    </row>
    <row r="135" spans="2:65" s="1" customFormat="1" ht="24.2" customHeight="1">
      <c r="B135" s="26"/>
      <c r="C135" s="146" t="s">
        <v>218</v>
      </c>
      <c r="D135" s="146" t="s">
        <v>471</v>
      </c>
      <c r="E135" s="147" t="s">
        <v>841</v>
      </c>
      <c r="F135" s="148" t="s">
        <v>842</v>
      </c>
      <c r="G135" s="149" t="s">
        <v>696</v>
      </c>
      <c r="H135" s="150">
        <v>395.7</v>
      </c>
      <c r="I135" s="313"/>
      <c r="J135" s="151">
        <f>ROUND(I135*H135,2)</f>
        <v>0</v>
      </c>
      <c r="K135" s="152"/>
      <c r="L135" s="26"/>
      <c r="M135" s="153" t="s">
        <v>103</v>
      </c>
      <c r="N135" s="106" t="s">
        <v>134</v>
      </c>
      <c r="P135" s="143">
        <f>O135*H135</f>
        <v>0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253</v>
      </c>
      <c r="AT135" s="145" t="s">
        <v>471</v>
      </c>
      <c r="AU135" s="145" t="s">
        <v>218</v>
      </c>
      <c r="AY135" s="15" t="s">
        <v>239</v>
      </c>
      <c r="BE135" s="110">
        <f>IF(N135="základná",J135,0)</f>
        <v>0</v>
      </c>
      <c r="BF135" s="110">
        <f>IF(N135="znížená",J135,0)</f>
        <v>0</v>
      </c>
      <c r="BG135" s="110">
        <f>IF(N135="zákl. prenesená",J135,0)</f>
        <v>0</v>
      </c>
      <c r="BH135" s="110">
        <f>IF(N135="zníž. prenesená",J135,0)</f>
        <v>0</v>
      </c>
      <c r="BI135" s="110">
        <f>IF(N135="nulová",J135,0)</f>
        <v>0</v>
      </c>
      <c r="BJ135" s="15" t="s">
        <v>218</v>
      </c>
      <c r="BK135" s="110">
        <f>ROUND(I135*H135,2)</f>
        <v>0</v>
      </c>
      <c r="BL135" s="15" t="s">
        <v>253</v>
      </c>
      <c r="BM135" s="145" t="s">
        <v>1228</v>
      </c>
    </row>
    <row r="136" spans="2:65" s="12" customFormat="1">
      <c r="B136" s="159"/>
      <c r="D136" s="160" t="s">
        <v>831</v>
      </c>
      <c r="E136" s="161" t="s">
        <v>103</v>
      </c>
      <c r="F136" s="162" t="s">
        <v>1229</v>
      </c>
      <c r="H136" s="163">
        <v>310</v>
      </c>
      <c r="L136" s="159"/>
      <c r="M136" s="164"/>
      <c r="T136" s="165"/>
      <c r="AT136" s="161" t="s">
        <v>831</v>
      </c>
      <c r="AU136" s="161" t="s">
        <v>218</v>
      </c>
      <c r="AV136" s="12" t="s">
        <v>218</v>
      </c>
      <c r="AW136" s="12" t="s">
        <v>126</v>
      </c>
      <c r="AX136" s="12" t="s">
        <v>164</v>
      </c>
      <c r="AY136" s="161" t="s">
        <v>239</v>
      </c>
    </row>
    <row r="137" spans="2:65" s="12" customFormat="1" ht="20.45" customHeight="1">
      <c r="B137" s="159"/>
      <c r="D137" s="160" t="s">
        <v>831</v>
      </c>
      <c r="E137" s="161" t="s">
        <v>103</v>
      </c>
      <c r="F137" s="162" t="s">
        <v>1230</v>
      </c>
      <c r="H137" s="163">
        <v>85.7</v>
      </c>
      <c r="L137" s="159"/>
      <c r="M137" s="164"/>
      <c r="T137" s="165"/>
      <c r="AT137" s="161" t="s">
        <v>831</v>
      </c>
      <c r="AU137" s="161" t="s">
        <v>218</v>
      </c>
      <c r="AV137" s="12" t="s">
        <v>218</v>
      </c>
      <c r="AW137" s="12" t="s">
        <v>126</v>
      </c>
      <c r="AX137" s="12" t="s">
        <v>164</v>
      </c>
      <c r="AY137" s="161" t="s">
        <v>239</v>
      </c>
    </row>
    <row r="138" spans="2:65" s="13" customFormat="1">
      <c r="B138" s="166"/>
      <c r="D138" s="160" t="s">
        <v>831</v>
      </c>
      <c r="E138" s="167" t="s">
        <v>103</v>
      </c>
      <c r="F138" s="168" t="s">
        <v>846</v>
      </c>
      <c r="H138" s="169">
        <v>395.7</v>
      </c>
      <c r="L138" s="166"/>
      <c r="M138" s="170"/>
      <c r="T138" s="171"/>
      <c r="AT138" s="167" t="s">
        <v>831</v>
      </c>
      <c r="AU138" s="167" t="s">
        <v>218</v>
      </c>
      <c r="AV138" s="13" t="s">
        <v>253</v>
      </c>
      <c r="AW138" s="13" t="s">
        <v>126</v>
      </c>
      <c r="AX138" s="13" t="s">
        <v>103</v>
      </c>
      <c r="AY138" s="167" t="s">
        <v>239</v>
      </c>
    </row>
    <row r="139" spans="2:65" s="1" customFormat="1" ht="33" customHeight="1">
      <c r="B139" s="26"/>
      <c r="C139" s="146" t="s">
        <v>249</v>
      </c>
      <c r="D139" s="146" t="s">
        <v>471</v>
      </c>
      <c r="E139" s="147" t="s">
        <v>1150</v>
      </c>
      <c r="F139" s="148" t="s">
        <v>1151</v>
      </c>
      <c r="G139" s="149" t="s">
        <v>696</v>
      </c>
      <c r="H139" s="150">
        <v>57.04</v>
      </c>
      <c r="I139" s="313"/>
      <c r="J139" s="151">
        <f>ROUND(I139*H139,2)</f>
        <v>0</v>
      </c>
      <c r="K139" s="152"/>
      <c r="L139" s="26"/>
      <c r="M139" s="153" t="s">
        <v>103</v>
      </c>
      <c r="N139" s="106" t="s">
        <v>134</v>
      </c>
      <c r="P139" s="143">
        <f>O139*H139</f>
        <v>0</v>
      </c>
      <c r="Q139" s="143">
        <v>0</v>
      </c>
      <c r="R139" s="143">
        <f>Q139*H139</f>
        <v>0</v>
      </c>
      <c r="S139" s="143">
        <v>0</v>
      </c>
      <c r="T139" s="144">
        <f>S139*H139</f>
        <v>0</v>
      </c>
      <c r="AR139" s="145" t="s">
        <v>253</v>
      </c>
      <c r="AT139" s="145" t="s">
        <v>471</v>
      </c>
      <c r="AU139" s="145" t="s">
        <v>218</v>
      </c>
      <c r="AY139" s="15" t="s">
        <v>239</v>
      </c>
      <c r="BE139" s="110">
        <f>IF(N139="základná",J139,0)</f>
        <v>0</v>
      </c>
      <c r="BF139" s="110">
        <f>IF(N139="znížená",J139,0)</f>
        <v>0</v>
      </c>
      <c r="BG139" s="110">
        <f>IF(N139="zákl. prenesená",J139,0)</f>
        <v>0</v>
      </c>
      <c r="BH139" s="110">
        <f>IF(N139="zníž. prenesená",J139,0)</f>
        <v>0</v>
      </c>
      <c r="BI139" s="110">
        <f>IF(N139="nulová",J139,0)</f>
        <v>0</v>
      </c>
      <c r="BJ139" s="15" t="s">
        <v>218</v>
      </c>
      <c r="BK139" s="110">
        <f>ROUND(I139*H139,2)</f>
        <v>0</v>
      </c>
      <c r="BL139" s="15" t="s">
        <v>253</v>
      </c>
      <c r="BM139" s="145" t="s">
        <v>1231</v>
      </c>
    </row>
    <row r="140" spans="2:65" s="12" customFormat="1">
      <c r="B140" s="159"/>
      <c r="D140" s="160" t="s">
        <v>831</v>
      </c>
      <c r="E140" s="161" t="s">
        <v>103</v>
      </c>
      <c r="F140" s="162" t="s">
        <v>1232</v>
      </c>
      <c r="H140" s="163">
        <v>9.3000000000000007</v>
      </c>
      <c r="L140" s="159"/>
      <c r="M140" s="164"/>
      <c r="T140" s="165"/>
      <c r="AT140" s="161" t="s">
        <v>831</v>
      </c>
      <c r="AU140" s="161" t="s">
        <v>218</v>
      </c>
      <c r="AV140" s="12" t="s">
        <v>218</v>
      </c>
      <c r="AW140" s="12" t="s">
        <v>126</v>
      </c>
      <c r="AX140" s="12" t="s">
        <v>164</v>
      </c>
      <c r="AY140" s="161" t="s">
        <v>239</v>
      </c>
    </row>
    <row r="141" spans="2:65" s="12" customFormat="1" ht="20.45" customHeight="1">
      <c r="B141" s="159"/>
      <c r="D141" s="160" t="s">
        <v>831</v>
      </c>
      <c r="E141" s="161" t="s">
        <v>103</v>
      </c>
      <c r="F141" s="162" t="s">
        <v>1233</v>
      </c>
      <c r="H141" s="163">
        <v>33.700000000000003</v>
      </c>
      <c r="L141" s="159"/>
      <c r="M141" s="164"/>
      <c r="T141" s="165"/>
      <c r="AT141" s="161" t="s">
        <v>831</v>
      </c>
      <c r="AU141" s="161" t="s">
        <v>218</v>
      </c>
      <c r="AV141" s="12" t="s">
        <v>218</v>
      </c>
      <c r="AW141" s="12" t="s">
        <v>126</v>
      </c>
      <c r="AX141" s="12" t="s">
        <v>164</v>
      </c>
      <c r="AY141" s="161" t="s">
        <v>239</v>
      </c>
    </row>
    <row r="142" spans="2:65" s="12" customFormat="1">
      <c r="B142" s="159"/>
      <c r="D142" s="160" t="s">
        <v>831</v>
      </c>
      <c r="E142" s="161" t="s">
        <v>103</v>
      </c>
      <c r="F142" s="162" t="s">
        <v>1234</v>
      </c>
      <c r="H142" s="163">
        <v>10.4</v>
      </c>
      <c r="L142" s="159"/>
      <c r="M142" s="164"/>
      <c r="T142" s="165"/>
      <c r="AT142" s="161" t="s">
        <v>831</v>
      </c>
      <c r="AU142" s="161" t="s">
        <v>218</v>
      </c>
      <c r="AV142" s="12" t="s">
        <v>218</v>
      </c>
      <c r="AW142" s="12" t="s">
        <v>126</v>
      </c>
      <c r="AX142" s="12" t="s">
        <v>164</v>
      </c>
      <c r="AY142" s="161" t="s">
        <v>239</v>
      </c>
    </row>
    <row r="143" spans="2:65" s="12" customFormat="1" ht="20.45" customHeight="1">
      <c r="B143" s="159"/>
      <c r="D143" s="160" t="s">
        <v>831</v>
      </c>
      <c r="E143" s="161" t="s">
        <v>103</v>
      </c>
      <c r="F143" s="162" t="s">
        <v>1235</v>
      </c>
      <c r="H143" s="163">
        <v>3.64</v>
      </c>
      <c r="L143" s="159"/>
      <c r="M143" s="164"/>
      <c r="T143" s="165"/>
      <c r="AT143" s="161" t="s">
        <v>831</v>
      </c>
      <c r="AU143" s="161" t="s">
        <v>218</v>
      </c>
      <c r="AV143" s="12" t="s">
        <v>218</v>
      </c>
      <c r="AW143" s="12" t="s">
        <v>126</v>
      </c>
      <c r="AX143" s="12" t="s">
        <v>164</v>
      </c>
      <c r="AY143" s="161" t="s">
        <v>239</v>
      </c>
    </row>
    <row r="144" spans="2:65" s="13" customFormat="1">
      <c r="B144" s="166"/>
      <c r="D144" s="160" t="s">
        <v>831</v>
      </c>
      <c r="E144" s="167" t="s">
        <v>103</v>
      </c>
      <c r="F144" s="168" t="s">
        <v>846</v>
      </c>
      <c r="H144" s="169">
        <v>57.04</v>
      </c>
      <c r="L144" s="166"/>
      <c r="M144" s="170"/>
      <c r="T144" s="171"/>
      <c r="AT144" s="167" t="s">
        <v>831</v>
      </c>
      <c r="AU144" s="167" t="s">
        <v>218</v>
      </c>
      <c r="AV144" s="13" t="s">
        <v>253</v>
      </c>
      <c r="AW144" s="13" t="s">
        <v>126</v>
      </c>
      <c r="AX144" s="13" t="s">
        <v>103</v>
      </c>
      <c r="AY144" s="167" t="s">
        <v>239</v>
      </c>
    </row>
    <row r="145" spans="2:65" s="1" customFormat="1" ht="38.1" customHeight="1">
      <c r="B145" s="26"/>
      <c r="C145" s="146" t="s">
        <v>253</v>
      </c>
      <c r="D145" s="146" t="s">
        <v>471</v>
      </c>
      <c r="E145" s="147" t="s">
        <v>1156</v>
      </c>
      <c r="F145" s="148" t="s">
        <v>1157</v>
      </c>
      <c r="G145" s="149" t="s">
        <v>696</v>
      </c>
      <c r="H145" s="150">
        <v>705.7</v>
      </c>
      <c r="I145" s="313"/>
      <c r="J145" s="151">
        <f>ROUND(I145*H145,2)</f>
        <v>0</v>
      </c>
      <c r="K145" s="152"/>
      <c r="L145" s="26"/>
      <c r="M145" s="153" t="s">
        <v>103</v>
      </c>
      <c r="N145" s="106" t="s">
        <v>134</v>
      </c>
      <c r="P145" s="143">
        <f>O145*H145</f>
        <v>0</v>
      </c>
      <c r="Q145" s="143">
        <v>0</v>
      </c>
      <c r="R145" s="143">
        <f>Q145*H145</f>
        <v>0</v>
      </c>
      <c r="S145" s="143">
        <v>0</v>
      </c>
      <c r="T145" s="144">
        <f>S145*H145</f>
        <v>0</v>
      </c>
      <c r="AR145" s="145" t="s">
        <v>253</v>
      </c>
      <c r="AT145" s="145" t="s">
        <v>471</v>
      </c>
      <c r="AU145" s="145" t="s">
        <v>218</v>
      </c>
      <c r="AY145" s="15" t="s">
        <v>239</v>
      </c>
      <c r="BE145" s="110">
        <f>IF(N145="základná",J145,0)</f>
        <v>0</v>
      </c>
      <c r="BF145" s="110">
        <f>IF(N145="znížená",J145,0)</f>
        <v>0</v>
      </c>
      <c r="BG145" s="110">
        <f>IF(N145="zákl. prenesená",J145,0)</f>
        <v>0</v>
      </c>
      <c r="BH145" s="110">
        <f>IF(N145="zníž. prenesená",J145,0)</f>
        <v>0</v>
      </c>
      <c r="BI145" s="110">
        <f>IF(N145="nulová",J145,0)</f>
        <v>0</v>
      </c>
      <c r="BJ145" s="15" t="s">
        <v>218</v>
      </c>
      <c r="BK145" s="110">
        <f>ROUND(I145*H145,2)</f>
        <v>0</v>
      </c>
      <c r="BL145" s="15" t="s">
        <v>253</v>
      </c>
      <c r="BM145" s="145" t="s">
        <v>1236</v>
      </c>
    </row>
    <row r="146" spans="2:65" s="12" customFormat="1" ht="20.45" customHeight="1">
      <c r="B146" s="159"/>
      <c r="D146" s="160" t="s">
        <v>831</v>
      </c>
      <c r="E146" s="161" t="s">
        <v>103</v>
      </c>
      <c r="F146" s="162" t="s">
        <v>1237</v>
      </c>
      <c r="H146" s="163">
        <v>620</v>
      </c>
      <c r="L146" s="159"/>
      <c r="M146" s="164"/>
      <c r="T146" s="165"/>
      <c r="AT146" s="161" t="s">
        <v>831</v>
      </c>
      <c r="AU146" s="161" t="s">
        <v>218</v>
      </c>
      <c r="AV146" s="12" t="s">
        <v>218</v>
      </c>
      <c r="AW146" s="12" t="s">
        <v>126</v>
      </c>
      <c r="AX146" s="12" t="s">
        <v>164</v>
      </c>
      <c r="AY146" s="161" t="s">
        <v>239</v>
      </c>
    </row>
    <row r="147" spans="2:65" s="12" customFormat="1" ht="20.45" customHeight="1">
      <c r="B147" s="159"/>
      <c r="D147" s="160" t="s">
        <v>831</v>
      </c>
      <c r="E147" s="161" t="s">
        <v>103</v>
      </c>
      <c r="F147" s="162" t="s">
        <v>1238</v>
      </c>
      <c r="H147" s="163">
        <v>85.7</v>
      </c>
      <c r="L147" s="159"/>
      <c r="M147" s="164"/>
      <c r="T147" s="165"/>
      <c r="AT147" s="161" t="s">
        <v>831</v>
      </c>
      <c r="AU147" s="161" t="s">
        <v>218</v>
      </c>
      <c r="AV147" s="12" t="s">
        <v>218</v>
      </c>
      <c r="AW147" s="12" t="s">
        <v>126</v>
      </c>
      <c r="AX147" s="12" t="s">
        <v>164</v>
      </c>
      <c r="AY147" s="161" t="s">
        <v>239</v>
      </c>
    </row>
    <row r="148" spans="2:65" s="13" customFormat="1">
      <c r="B148" s="166"/>
      <c r="D148" s="160" t="s">
        <v>831</v>
      </c>
      <c r="E148" s="167" t="s">
        <v>103</v>
      </c>
      <c r="F148" s="168" t="s">
        <v>846</v>
      </c>
      <c r="H148" s="169">
        <v>705.7</v>
      </c>
      <c r="L148" s="166"/>
      <c r="M148" s="170"/>
      <c r="T148" s="171"/>
      <c r="AT148" s="167" t="s">
        <v>831</v>
      </c>
      <c r="AU148" s="167" t="s">
        <v>218</v>
      </c>
      <c r="AV148" s="13" t="s">
        <v>253</v>
      </c>
      <c r="AW148" s="13" t="s">
        <v>126</v>
      </c>
      <c r="AX148" s="13" t="s">
        <v>103</v>
      </c>
      <c r="AY148" s="167" t="s">
        <v>239</v>
      </c>
    </row>
    <row r="149" spans="2:65" s="1" customFormat="1" ht="24.2" customHeight="1">
      <c r="B149" s="26"/>
      <c r="C149" s="146" t="s">
        <v>257</v>
      </c>
      <c r="D149" s="146" t="s">
        <v>471</v>
      </c>
      <c r="E149" s="147" t="s">
        <v>1161</v>
      </c>
      <c r="F149" s="148" t="s">
        <v>1162</v>
      </c>
      <c r="G149" s="149" t="s">
        <v>696</v>
      </c>
      <c r="H149" s="150">
        <v>57.04</v>
      </c>
      <c r="I149" s="313"/>
      <c r="J149" s="151">
        <f>ROUND(I149*H149,2)</f>
        <v>0</v>
      </c>
      <c r="K149" s="152"/>
      <c r="L149" s="26"/>
      <c r="M149" s="153" t="s">
        <v>103</v>
      </c>
      <c r="N149" s="106" t="s">
        <v>134</v>
      </c>
      <c r="P149" s="143">
        <f>O149*H149</f>
        <v>0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253</v>
      </c>
      <c r="AT149" s="145" t="s">
        <v>471</v>
      </c>
      <c r="AU149" s="145" t="s">
        <v>218</v>
      </c>
      <c r="AY149" s="15" t="s">
        <v>239</v>
      </c>
      <c r="BE149" s="110">
        <f>IF(N149="základná",J149,0)</f>
        <v>0</v>
      </c>
      <c r="BF149" s="110">
        <f>IF(N149="znížená",J149,0)</f>
        <v>0</v>
      </c>
      <c r="BG149" s="110">
        <f>IF(N149="zákl. prenesená",J149,0)</f>
        <v>0</v>
      </c>
      <c r="BH149" s="110">
        <f>IF(N149="zníž. prenesená",J149,0)</f>
        <v>0</v>
      </c>
      <c r="BI149" s="110">
        <f>IF(N149="nulová",J149,0)</f>
        <v>0</v>
      </c>
      <c r="BJ149" s="15" t="s">
        <v>218</v>
      </c>
      <c r="BK149" s="110">
        <f>ROUND(I149*H149,2)</f>
        <v>0</v>
      </c>
      <c r="BL149" s="15" t="s">
        <v>253</v>
      </c>
      <c r="BM149" s="145" t="s">
        <v>1239</v>
      </c>
    </row>
    <row r="150" spans="2:65" s="12" customFormat="1">
      <c r="B150" s="159"/>
      <c r="D150" s="160" t="s">
        <v>831</v>
      </c>
      <c r="E150" s="161" t="s">
        <v>103</v>
      </c>
      <c r="F150" s="162" t="s">
        <v>1240</v>
      </c>
      <c r="H150" s="163">
        <v>9.3000000000000007</v>
      </c>
      <c r="L150" s="159"/>
      <c r="M150" s="164"/>
      <c r="T150" s="165"/>
      <c r="AT150" s="161" t="s">
        <v>831</v>
      </c>
      <c r="AU150" s="161" t="s">
        <v>218</v>
      </c>
      <c r="AV150" s="12" t="s">
        <v>218</v>
      </c>
      <c r="AW150" s="12" t="s">
        <v>126</v>
      </c>
      <c r="AX150" s="12" t="s">
        <v>164</v>
      </c>
      <c r="AY150" s="161" t="s">
        <v>239</v>
      </c>
    </row>
    <row r="151" spans="2:65" s="12" customFormat="1" ht="20.45" customHeight="1">
      <c r="B151" s="159"/>
      <c r="D151" s="160" t="s">
        <v>831</v>
      </c>
      <c r="E151" s="161" t="s">
        <v>103</v>
      </c>
      <c r="F151" s="162" t="s">
        <v>1241</v>
      </c>
      <c r="H151" s="163">
        <v>33.700000000000003</v>
      </c>
      <c r="L151" s="159"/>
      <c r="M151" s="164"/>
      <c r="T151" s="165"/>
      <c r="AT151" s="161" t="s">
        <v>831</v>
      </c>
      <c r="AU151" s="161" t="s">
        <v>218</v>
      </c>
      <c r="AV151" s="12" t="s">
        <v>218</v>
      </c>
      <c r="AW151" s="12" t="s">
        <v>126</v>
      </c>
      <c r="AX151" s="12" t="s">
        <v>164</v>
      </c>
      <c r="AY151" s="161" t="s">
        <v>239</v>
      </c>
    </row>
    <row r="152" spans="2:65" s="12" customFormat="1">
      <c r="B152" s="159"/>
      <c r="D152" s="160" t="s">
        <v>831</v>
      </c>
      <c r="E152" s="161" t="s">
        <v>103</v>
      </c>
      <c r="F152" s="162" t="s">
        <v>1242</v>
      </c>
      <c r="H152" s="163">
        <v>10.4</v>
      </c>
      <c r="L152" s="159"/>
      <c r="M152" s="164"/>
      <c r="T152" s="165"/>
      <c r="AT152" s="161" t="s">
        <v>831</v>
      </c>
      <c r="AU152" s="161" t="s">
        <v>218</v>
      </c>
      <c r="AV152" s="12" t="s">
        <v>218</v>
      </c>
      <c r="AW152" s="12" t="s">
        <v>126</v>
      </c>
      <c r="AX152" s="12" t="s">
        <v>164</v>
      </c>
      <c r="AY152" s="161" t="s">
        <v>239</v>
      </c>
    </row>
    <row r="153" spans="2:65" s="12" customFormat="1" ht="20.45" customHeight="1">
      <c r="B153" s="159"/>
      <c r="D153" s="160" t="s">
        <v>831</v>
      </c>
      <c r="E153" s="161" t="s">
        <v>103</v>
      </c>
      <c r="F153" s="162" t="s">
        <v>1235</v>
      </c>
      <c r="H153" s="163">
        <v>3.64</v>
      </c>
      <c r="L153" s="159"/>
      <c r="M153" s="164"/>
      <c r="T153" s="165"/>
      <c r="AT153" s="161" t="s">
        <v>831</v>
      </c>
      <c r="AU153" s="161" t="s">
        <v>218</v>
      </c>
      <c r="AV153" s="12" t="s">
        <v>218</v>
      </c>
      <c r="AW153" s="12" t="s">
        <v>126</v>
      </c>
      <c r="AX153" s="12" t="s">
        <v>164</v>
      </c>
      <c r="AY153" s="161" t="s">
        <v>239</v>
      </c>
    </row>
    <row r="154" spans="2:65" s="13" customFormat="1">
      <c r="B154" s="166"/>
      <c r="D154" s="160" t="s">
        <v>831</v>
      </c>
      <c r="E154" s="167" t="s">
        <v>103</v>
      </c>
      <c r="F154" s="168" t="s">
        <v>846</v>
      </c>
      <c r="H154" s="169">
        <v>57.04</v>
      </c>
      <c r="L154" s="166"/>
      <c r="M154" s="170"/>
      <c r="T154" s="171"/>
      <c r="AT154" s="167" t="s">
        <v>831</v>
      </c>
      <c r="AU154" s="167" t="s">
        <v>218</v>
      </c>
      <c r="AV154" s="13" t="s">
        <v>253</v>
      </c>
      <c r="AW154" s="13" t="s">
        <v>126</v>
      </c>
      <c r="AX154" s="13" t="s">
        <v>103</v>
      </c>
      <c r="AY154" s="167" t="s">
        <v>239</v>
      </c>
    </row>
    <row r="155" spans="2:65" s="1" customFormat="1" ht="24.2" customHeight="1">
      <c r="B155" s="26"/>
      <c r="C155" s="146" t="s">
        <v>261</v>
      </c>
      <c r="D155" s="146" t="s">
        <v>471</v>
      </c>
      <c r="E155" s="147" t="s">
        <v>1166</v>
      </c>
      <c r="F155" s="148" t="s">
        <v>1167</v>
      </c>
      <c r="G155" s="149" t="s">
        <v>696</v>
      </c>
      <c r="H155" s="150">
        <v>395.7</v>
      </c>
      <c r="I155" s="313"/>
      <c r="J155" s="151">
        <f>ROUND(I155*H155,2)</f>
        <v>0</v>
      </c>
      <c r="K155" s="152"/>
      <c r="L155" s="26"/>
      <c r="M155" s="153" t="s">
        <v>103</v>
      </c>
      <c r="N155" s="106" t="s">
        <v>134</v>
      </c>
      <c r="P155" s="143">
        <f>O155*H155</f>
        <v>0</v>
      </c>
      <c r="Q155" s="143">
        <v>0</v>
      </c>
      <c r="R155" s="143">
        <f>Q155*H155</f>
        <v>0</v>
      </c>
      <c r="S155" s="143">
        <v>0</v>
      </c>
      <c r="T155" s="144">
        <f>S155*H155</f>
        <v>0</v>
      </c>
      <c r="AR155" s="145" t="s">
        <v>253</v>
      </c>
      <c r="AT155" s="145" t="s">
        <v>471</v>
      </c>
      <c r="AU155" s="145" t="s">
        <v>218</v>
      </c>
      <c r="AY155" s="15" t="s">
        <v>239</v>
      </c>
      <c r="BE155" s="110">
        <f>IF(N155="základná",J155,0)</f>
        <v>0</v>
      </c>
      <c r="BF155" s="110">
        <f>IF(N155="znížená",J155,0)</f>
        <v>0</v>
      </c>
      <c r="BG155" s="110">
        <f>IF(N155="zákl. prenesená",J155,0)</f>
        <v>0</v>
      </c>
      <c r="BH155" s="110">
        <f>IF(N155="zníž. prenesená",J155,0)</f>
        <v>0</v>
      </c>
      <c r="BI155" s="110">
        <f>IF(N155="nulová",J155,0)</f>
        <v>0</v>
      </c>
      <c r="BJ155" s="15" t="s">
        <v>218</v>
      </c>
      <c r="BK155" s="110">
        <f>ROUND(I155*H155,2)</f>
        <v>0</v>
      </c>
      <c r="BL155" s="15" t="s">
        <v>253</v>
      </c>
      <c r="BM155" s="145" t="s">
        <v>1243</v>
      </c>
    </row>
    <row r="156" spans="2:65" s="12" customFormat="1" ht="20.45" customHeight="1">
      <c r="B156" s="159"/>
      <c r="D156" s="160" t="s">
        <v>831</v>
      </c>
      <c r="E156" s="161" t="s">
        <v>103</v>
      </c>
      <c r="F156" s="162" t="s">
        <v>1244</v>
      </c>
      <c r="H156" s="163">
        <v>395.7</v>
      </c>
      <c r="L156" s="159"/>
      <c r="M156" s="164"/>
      <c r="T156" s="165"/>
      <c r="AT156" s="161" t="s">
        <v>831</v>
      </c>
      <c r="AU156" s="161" t="s">
        <v>218</v>
      </c>
      <c r="AV156" s="12" t="s">
        <v>218</v>
      </c>
      <c r="AW156" s="12" t="s">
        <v>126</v>
      </c>
      <c r="AX156" s="12" t="s">
        <v>103</v>
      </c>
      <c r="AY156" s="161" t="s">
        <v>239</v>
      </c>
    </row>
    <row r="157" spans="2:65" s="1" customFormat="1" ht="33" customHeight="1">
      <c r="B157" s="26"/>
      <c r="C157" s="146" t="s">
        <v>265</v>
      </c>
      <c r="D157" s="146" t="s">
        <v>471</v>
      </c>
      <c r="E157" s="147" t="s">
        <v>1170</v>
      </c>
      <c r="F157" s="148" t="s">
        <v>1171</v>
      </c>
      <c r="G157" s="149" t="s">
        <v>696</v>
      </c>
      <c r="H157" s="150">
        <v>395.7</v>
      </c>
      <c r="I157" s="313"/>
      <c r="J157" s="151">
        <f>ROUND(I157*H157,2)</f>
        <v>0</v>
      </c>
      <c r="K157" s="152"/>
      <c r="L157" s="26"/>
      <c r="M157" s="153" t="s">
        <v>103</v>
      </c>
      <c r="N157" s="106" t="s">
        <v>134</v>
      </c>
      <c r="P157" s="143">
        <f>O157*H157</f>
        <v>0</v>
      </c>
      <c r="Q157" s="143">
        <v>0</v>
      </c>
      <c r="R157" s="143">
        <f>Q157*H157</f>
        <v>0</v>
      </c>
      <c r="S157" s="143">
        <v>0</v>
      </c>
      <c r="T157" s="144">
        <f>S157*H157</f>
        <v>0</v>
      </c>
      <c r="AR157" s="145" t="s">
        <v>253</v>
      </c>
      <c r="AT157" s="145" t="s">
        <v>471</v>
      </c>
      <c r="AU157" s="145" t="s">
        <v>218</v>
      </c>
      <c r="AY157" s="15" t="s">
        <v>239</v>
      </c>
      <c r="BE157" s="110">
        <f>IF(N157="základná",J157,0)</f>
        <v>0</v>
      </c>
      <c r="BF157" s="110">
        <f>IF(N157="znížená",J157,0)</f>
        <v>0</v>
      </c>
      <c r="BG157" s="110">
        <f>IF(N157="zákl. prenesená",J157,0)</f>
        <v>0</v>
      </c>
      <c r="BH157" s="110">
        <f>IF(N157="zníž. prenesená",J157,0)</f>
        <v>0</v>
      </c>
      <c r="BI157" s="110">
        <f>IF(N157="nulová",J157,0)</f>
        <v>0</v>
      </c>
      <c r="BJ157" s="15" t="s">
        <v>218</v>
      </c>
      <c r="BK157" s="110">
        <f>ROUND(I157*H157,2)</f>
        <v>0</v>
      </c>
      <c r="BL157" s="15" t="s">
        <v>253</v>
      </c>
      <c r="BM157" s="145" t="s">
        <v>1245</v>
      </c>
    </row>
    <row r="158" spans="2:65" s="12" customFormat="1">
      <c r="B158" s="159"/>
      <c r="D158" s="160" t="s">
        <v>831</v>
      </c>
      <c r="E158" s="161" t="s">
        <v>103</v>
      </c>
      <c r="F158" s="162" t="s">
        <v>1246</v>
      </c>
      <c r="H158" s="163">
        <v>310</v>
      </c>
      <c r="L158" s="159"/>
      <c r="M158" s="164"/>
      <c r="T158" s="165"/>
      <c r="AT158" s="161" t="s">
        <v>831</v>
      </c>
      <c r="AU158" s="161" t="s">
        <v>218</v>
      </c>
      <c r="AV158" s="12" t="s">
        <v>218</v>
      </c>
      <c r="AW158" s="12" t="s">
        <v>126</v>
      </c>
      <c r="AX158" s="12" t="s">
        <v>164</v>
      </c>
      <c r="AY158" s="161" t="s">
        <v>239</v>
      </c>
    </row>
    <row r="159" spans="2:65" s="12" customFormat="1">
      <c r="B159" s="159"/>
      <c r="D159" s="160" t="s">
        <v>831</v>
      </c>
      <c r="E159" s="161" t="s">
        <v>103</v>
      </c>
      <c r="F159" s="162" t="s">
        <v>1247</v>
      </c>
      <c r="H159" s="163">
        <v>85.7</v>
      </c>
      <c r="L159" s="159"/>
      <c r="M159" s="164"/>
      <c r="T159" s="165"/>
      <c r="AT159" s="161" t="s">
        <v>831</v>
      </c>
      <c r="AU159" s="161" t="s">
        <v>218</v>
      </c>
      <c r="AV159" s="12" t="s">
        <v>218</v>
      </c>
      <c r="AW159" s="12" t="s">
        <v>126</v>
      </c>
      <c r="AX159" s="12" t="s">
        <v>164</v>
      </c>
      <c r="AY159" s="161" t="s">
        <v>239</v>
      </c>
    </row>
    <row r="160" spans="2:65" s="13" customFormat="1">
      <c r="B160" s="166"/>
      <c r="D160" s="160" t="s">
        <v>831</v>
      </c>
      <c r="E160" s="167" t="s">
        <v>103</v>
      </c>
      <c r="F160" s="168" t="s">
        <v>846</v>
      </c>
      <c r="H160" s="169">
        <v>395.7</v>
      </c>
      <c r="L160" s="166"/>
      <c r="M160" s="170"/>
      <c r="T160" s="171"/>
      <c r="AT160" s="167" t="s">
        <v>831</v>
      </c>
      <c r="AU160" s="167" t="s">
        <v>218</v>
      </c>
      <c r="AV160" s="13" t="s">
        <v>253</v>
      </c>
      <c r="AW160" s="13" t="s">
        <v>126</v>
      </c>
      <c r="AX160" s="13" t="s">
        <v>103</v>
      </c>
      <c r="AY160" s="167" t="s">
        <v>239</v>
      </c>
    </row>
    <row r="161" spans="2:65" s="1" customFormat="1" ht="16.5" customHeight="1">
      <c r="B161" s="26"/>
      <c r="C161" s="146" t="s">
        <v>269</v>
      </c>
      <c r="D161" s="146" t="s">
        <v>471</v>
      </c>
      <c r="E161" s="147" t="s">
        <v>1179</v>
      </c>
      <c r="F161" s="148" t="s">
        <v>1180</v>
      </c>
      <c r="G161" s="149" t="s">
        <v>696</v>
      </c>
      <c r="H161" s="150">
        <v>14.46</v>
      </c>
      <c r="I161" s="313"/>
      <c r="J161" s="151">
        <f>ROUND(I161*H161,2)</f>
        <v>0</v>
      </c>
      <c r="K161" s="152"/>
      <c r="L161" s="26"/>
      <c r="M161" s="153" t="s">
        <v>103</v>
      </c>
      <c r="N161" s="106" t="s">
        <v>134</v>
      </c>
      <c r="P161" s="143">
        <f>O161*H161</f>
        <v>0</v>
      </c>
      <c r="Q161" s="143">
        <v>0</v>
      </c>
      <c r="R161" s="143">
        <f>Q161*H161</f>
        <v>0</v>
      </c>
      <c r="S161" s="143">
        <v>0</v>
      </c>
      <c r="T161" s="144">
        <f>S161*H161</f>
        <v>0</v>
      </c>
      <c r="AR161" s="145" t="s">
        <v>253</v>
      </c>
      <c r="AT161" s="145" t="s">
        <v>471</v>
      </c>
      <c r="AU161" s="145" t="s">
        <v>218</v>
      </c>
      <c r="AY161" s="15" t="s">
        <v>239</v>
      </c>
      <c r="BE161" s="110">
        <f>IF(N161="základná",J161,0)</f>
        <v>0</v>
      </c>
      <c r="BF161" s="110">
        <f>IF(N161="znížená",J161,0)</f>
        <v>0</v>
      </c>
      <c r="BG161" s="110">
        <f>IF(N161="zákl. prenesená",J161,0)</f>
        <v>0</v>
      </c>
      <c r="BH161" s="110">
        <f>IF(N161="zníž. prenesená",J161,0)</f>
        <v>0</v>
      </c>
      <c r="BI161" s="110">
        <f>IF(N161="nulová",J161,0)</f>
        <v>0</v>
      </c>
      <c r="BJ161" s="15" t="s">
        <v>218</v>
      </c>
      <c r="BK161" s="110">
        <f>ROUND(I161*H161,2)</f>
        <v>0</v>
      </c>
      <c r="BL161" s="15" t="s">
        <v>253</v>
      </c>
      <c r="BM161" s="145" t="s">
        <v>1248</v>
      </c>
    </row>
    <row r="162" spans="2:65" s="12" customFormat="1">
      <c r="B162" s="159"/>
      <c r="D162" s="160" t="s">
        <v>831</v>
      </c>
      <c r="E162" s="161" t="s">
        <v>103</v>
      </c>
      <c r="F162" s="162" t="s">
        <v>1249</v>
      </c>
      <c r="H162" s="163">
        <v>14.46</v>
      </c>
      <c r="L162" s="159"/>
      <c r="M162" s="164"/>
      <c r="T162" s="165"/>
      <c r="AT162" s="161" t="s">
        <v>831</v>
      </c>
      <c r="AU162" s="161" t="s">
        <v>218</v>
      </c>
      <c r="AV162" s="12" t="s">
        <v>218</v>
      </c>
      <c r="AW162" s="12" t="s">
        <v>126</v>
      </c>
      <c r="AX162" s="12" t="s">
        <v>103</v>
      </c>
      <c r="AY162" s="161" t="s">
        <v>239</v>
      </c>
    </row>
    <row r="163" spans="2:65" s="1" customFormat="1" ht="21.75" customHeight="1">
      <c r="B163" s="26"/>
      <c r="C163" s="146" t="s">
        <v>273</v>
      </c>
      <c r="D163" s="146" t="s">
        <v>471</v>
      </c>
      <c r="E163" s="147" t="s">
        <v>1183</v>
      </c>
      <c r="F163" s="148" t="s">
        <v>1184</v>
      </c>
      <c r="G163" s="149" t="s">
        <v>696</v>
      </c>
      <c r="H163" s="150">
        <v>310</v>
      </c>
      <c r="I163" s="313"/>
      <c r="J163" s="151">
        <f>ROUND(I163*H163,2)</f>
        <v>0</v>
      </c>
      <c r="K163" s="152"/>
      <c r="L163" s="26"/>
      <c r="M163" s="153" t="s">
        <v>103</v>
      </c>
      <c r="N163" s="106" t="s">
        <v>134</v>
      </c>
      <c r="P163" s="143">
        <f>O163*H163</f>
        <v>0</v>
      </c>
      <c r="Q163" s="143">
        <v>0</v>
      </c>
      <c r="R163" s="143">
        <f>Q163*H163</f>
        <v>0</v>
      </c>
      <c r="S163" s="143">
        <v>0</v>
      </c>
      <c r="T163" s="144">
        <f>S163*H163</f>
        <v>0</v>
      </c>
      <c r="AR163" s="145" t="s">
        <v>253</v>
      </c>
      <c r="AT163" s="145" t="s">
        <v>471</v>
      </c>
      <c r="AU163" s="145" t="s">
        <v>218</v>
      </c>
      <c r="AY163" s="15" t="s">
        <v>239</v>
      </c>
      <c r="BE163" s="110">
        <f>IF(N163="základná",J163,0)</f>
        <v>0</v>
      </c>
      <c r="BF163" s="110">
        <f>IF(N163="znížená",J163,0)</f>
        <v>0</v>
      </c>
      <c r="BG163" s="110">
        <f>IF(N163="zákl. prenesená",J163,0)</f>
        <v>0</v>
      </c>
      <c r="BH163" s="110">
        <f>IF(N163="zníž. prenesená",J163,0)</f>
        <v>0</v>
      </c>
      <c r="BI163" s="110">
        <f>IF(N163="nulová",J163,0)</f>
        <v>0</v>
      </c>
      <c r="BJ163" s="15" t="s">
        <v>218</v>
      </c>
      <c r="BK163" s="110">
        <f>ROUND(I163*H163,2)</f>
        <v>0</v>
      </c>
      <c r="BL163" s="15" t="s">
        <v>253</v>
      </c>
      <c r="BM163" s="145" t="s">
        <v>1250</v>
      </c>
    </row>
    <row r="164" spans="2:65" s="12" customFormat="1">
      <c r="B164" s="159"/>
      <c r="D164" s="160" t="s">
        <v>831</v>
      </c>
      <c r="E164" s="161" t="s">
        <v>103</v>
      </c>
      <c r="F164" s="162" t="s">
        <v>1251</v>
      </c>
      <c r="H164" s="163">
        <v>310</v>
      </c>
      <c r="L164" s="159"/>
      <c r="M164" s="164"/>
      <c r="T164" s="165"/>
      <c r="AT164" s="161" t="s">
        <v>831</v>
      </c>
      <c r="AU164" s="161" t="s">
        <v>218</v>
      </c>
      <c r="AV164" s="12" t="s">
        <v>218</v>
      </c>
      <c r="AW164" s="12" t="s">
        <v>126</v>
      </c>
      <c r="AX164" s="12" t="s">
        <v>103</v>
      </c>
      <c r="AY164" s="161" t="s">
        <v>239</v>
      </c>
    </row>
    <row r="165" spans="2:65" s="1" customFormat="1" ht="21.75" customHeight="1">
      <c r="B165" s="26"/>
      <c r="C165" s="146" t="s">
        <v>277</v>
      </c>
      <c r="D165" s="146" t="s">
        <v>471</v>
      </c>
      <c r="E165" s="147" t="s">
        <v>912</v>
      </c>
      <c r="F165" s="148" t="s">
        <v>913</v>
      </c>
      <c r="G165" s="149" t="s">
        <v>50</v>
      </c>
      <c r="H165" s="150">
        <v>33.700000000000003</v>
      </c>
      <c r="I165" s="313"/>
      <c r="J165" s="151">
        <f>ROUND(I165*H165,2)</f>
        <v>0</v>
      </c>
      <c r="K165" s="152"/>
      <c r="L165" s="26"/>
      <c r="M165" s="153" t="s">
        <v>103</v>
      </c>
      <c r="N165" s="106" t="s">
        <v>134</v>
      </c>
      <c r="P165" s="143">
        <f>O165*H165</f>
        <v>0</v>
      </c>
      <c r="Q165" s="143">
        <v>0</v>
      </c>
      <c r="R165" s="143">
        <f>Q165*H165</f>
        <v>0</v>
      </c>
      <c r="S165" s="143">
        <v>0</v>
      </c>
      <c r="T165" s="144">
        <f>S165*H165</f>
        <v>0</v>
      </c>
      <c r="AR165" s="145" t="s">
        <v>253</v>
      </c>
      <c r="AT165" s="145" t="s">
        <v>471</v>
      </c>
      <c r="AU165" s="145" t="s">
        <v>218</v>
      </c>
      <c r="AY165" s="15" t="s">
        <v>239</v>
      </c>
      <c r="BE165" s="110">
        <f>IF(N165="základná",J165,0)</f>
        <v>0</v>
      </c>
      <c r="BF165" s="110">
        <f>IF(N165="znížená",J165,0)</f>
        <v>0</v>
      </c>
      <c r="BG165" s="110">
        <f>IF(N165="zákl. prenesená",J165,0)</f>
        <v>0</v>
      </c>
      <c r="BH165" s="110">
        <f>IF(N165="zníž. prenesená",J165,0)</f>
        <v>0</v>
      </c>
      <c r="BI165" s="110">
        <f>IF(N165="nulová",J165,0)</f>
        <v>0</v>
      </c>
      <c r="BJ165" s="15" t="s">
        <v>218</v>
      </c>
      <c r="BK165" s="110">
        <f>ROUND(I165*H165,2)</f>
        <v>0</v>
      </c>
      <c r="BL165" s="15" t="s">
        <v>253</v>
      </c>
      <c r="BM165" s="145" t="s">
        <v>1252</v>
      </c>
    </row>
    <row r="166" spans="2:65" s="12" customFormat="1">
      <c r="B166" s="159"/>
      <c r="D166" s="160" t="s">
        <v>831</v>
      </c>
      <c r="E166" s="161" t="s">
        <v>103</v>
      </c>
      <c r="F166" s="162" t="s">
        <v>1253</v>
      </c>
      <c r="H166" s="163">
        <v>33.700000000000003</v>
      </c>
      <c r="L166" s="159"/>
      <c r="M166" s="164"/>
      <c r="T166" s="165"/>
      <c r="AT166" s="161" t="s">
        <v>831</v>
      </c>
      <c r="AU166" s="161" t="s">
        <v>218</v>
      </c>
      <c r="AV166" s="12" t="s">
        <v>218</v>
      </c>
      <c r="AW166" s="12" t="s">
        <v>126</v>
      </c>
      <c r="AX166" s="12" t="s">
        <v>103</v>
      </c>
      <c r="AY166" s="161" t="s">
        <v>239</v>
      </c>
    </row>
    <row r="167" spans="2:65" s="1" customFormat="1" ht="24.2" customHeight="1">
      <c r="B167" s="26"/>
      <c r="C167" s="146" t="s">
        <v>281</v>
      </c>
      <c r="D167" s="146" t="s">
        <v>471</v>
      </c>
      <c r="E167" s="147" t="s">
        <v>1189</v>
      </c>
      <c r="F167" s="148" t="s">
        <v>1190</v>
      </c>
      <c r="G167" s="149" t="s">
        <v>50</v>
      </c>
      <c r="H167" s="150">
        <v>140.4</v>
      </c>
      <c r="I167" s="313"/>
      <c r="J167" s="151">
        <f>ROUND(I167*H167,2)</f>
        <v>0</v>
      </c>
      <c r="K167" s="152"/>
      <c r="L167" s="26"/>
      <c r="M167" s="153" t="s">
        <v>103</v>
      </c>
      <c r="N167" s="106" t="s">
        <v>134</v>
      </c>
      <c r="P167" s="143">
        <f>O167*H167</f>
        <v>0</v>
      </c>
      <c r="Q167" s="143">
        <v>0</v>
      </c>
      <c r="R167" s="143">
        <f>Q167*H167</f>
        <v>0</v>
      </c>
      <c r="S167" s="143">
        <v>0</v>
      </c>
      <c r="T167" s="144">
        <f>S167*H167</f>
        <v>0</v>
      </c>
      <c r="AR167" s="145" t="s">
        <v>253</v>
      </c>
      <c r="AT167" s="145" t="s">
        <v>471</v>
      </c>
      <c r="AU167" s="145" t="s">
        <v>218</v>
      </c>
      <c r="AY167" s="15" t="s">
        <v>239</v>
      </c>
      <c r="BE167" s="110">
        <f>IF(N167="základná",J167,0)</f>
        <v>0</v>
      </c>
      <c r="BF167" s="110">
        <f>IF(N167="znížená",J167,0)</f>
        <v>0</v>
      </c>
      <c r="BG167" s="110">
        <f>IF(N167="zákl. prenesená",J167,0)</f>
        <v>0</v>
      </c>
      <c r="BH167" s="110">
        <f>IF(N167="zníž. prenesená",J167,0)</f>
        <v>0</v>
      </c>
      <c r="BI167" s="110">
        <f>IF(N167="nulová",J167,0)</f>
        <v>0</v>
      </c>
      <c r="BJ167" s="15" t="s">
        <v>218</v>
      </c>
      <c r="BK167" s="110">
        <f>ROUND(I167*H167,2)</f>
        <v>0</v>
      </c>
      <c r="BL167" s="15" t="s">
        <v>253</v>
      </c>
      <c r="BM167" s="145" t="s">
        <v>1254</v>
      </c>
    </row>
    <row r="168" spans="2:65" s="12" customFormat="1">
      <c r="B168" s="159"/>
      <c r="D168" s="160" t="s">
        <v>831</v>
      </c>
      <c r="E168" s="161" t="s">
        <v>103</v>
      </c>
      <c r="F168" s="162" t="s">
        <v>1255</v>
      </c>
      <c r="H168" s="163">
        <v>104</v>
      </c>
      <c r="L168" s="159"/>
      <c r="M168" s="164"/>
      <c r="T168" s="165"/>
      <c r="AT168" s="161" t="s">
        <v>831</v>
      </c>
      <c r="AU168" s="161" t="s">
        <v>218</v>
      </c>
      <c r="AV168" s="12" t="s">
        <v>218</v>
      </c>
      <c r="AW168" s="12" t="s">
        <v>126</v>
      </c>
      <c r="AX168" s="12" t="s">
        <v>164</v>
      </c>
      <c r="AY168" s="161" t="s">
        <v>239</v>
      </c>
    </row>
    <row r="169" spans="2:65" s="12" customFormat="1">
      <c r="B169" s="159"/>
      <c r="D169" s="160" t="s">
        <v>831</v>
      </c>
      <c r="E169" s="161" t="s">
        <v>103</v>
      </c>
      <c r="F169" s="162" t="s">
        <v>1256</v>
      </c>
      <c r="H169" s="163">
        <v>36.4</v>
      </c>
      <c r="L169" s="159"/>
      <c r="M169" s="164"/>
      <c r="T169" s="165"/>
      <c r="AT169" s="161" t="s">
        <v>831</v>
      </c>
      <c r="AU169" s="161" t="s">
        <v>218</v>
      </c>
      <c r="AV169" s="12" t="s">
        <v>218</v>
      </c>
      <c r="AW169" s="12" t="s">
        <v>126</v>
      </c>
      <c r="AX169" s="12" t="s">
        <v>164</v>
      </c>
      <c r="AY169" s="161" t="s">
        <v>239</v>
      </c>
    </row>
    <row r="170" spans="2:65" s="13" customFormat="1">
      <c r="B170" s="166"/>
      <c r="D170" s="160" t="s">
        <v>831</v>
      </c>
      <c r="E170" s="167" t="s">
        <v>103</v>
      </c>
      <c r="F170" s="168" t="s">
        <v>846</v>
      </c>
      <c r="H170" s="169">
        <v>140.4</v>
      </c>
      <c r="L170" s="166"/>
      <c r="M170" s="170"/>
      <c r="T170" s="171"/>
      <c r="AT170" s="167" t="s">
        <v>831</v>
      </c>
      <c r="AU170" s="167" t="s">
        <v>218</v>
      </c>
      <c r="AV170" s="13" t="s">
        <v>253</v>
      </c>
      <c r="AW170" s="13" t="s">
        <v>126</v>
      </c>
      <c r="AX170" s="13" t="s">
        <v>103</v>
      </c>
      <c r="AY170" s="167" t="s">
        <v>239</v>
      </c>
    </row>
    <row r="171" spans="2:65" s="1" customFormat="1" ht="16.5" customHeight="1">
      <c r="B171" s="26"/>
      <c r="C171" s="146" t="s">
        <v>285</v>
      </c>
      <c r="D171" s="146" t="s">
        <v>471</v>
      </c>
      <c r="E171" s="147" t="s">
        <v>924</v>
      </c>
      <c r="F171" s="148" t="s">
        <v>925</v>
      </c>
      <c r="G171" s="149" t="s">
        <v>50</v>
      </c>
      <c r="H171" s="150">
        <v>36.4</v>
      </c>
      <c r="I171" s="313"/>
      <c r="J171" s="151">
        <f>ROUND(I171*H171,2)</f>
        <v>0</v>
      </c>
      <c r="K171" s="152"/>
      <c r="L171" s="26"/>
      <c r="M171" s="153" t="s">
        <v>103</v>
      </c>
      <c r="N171" s="106" t="s">
        <v>134</v>
      </c>
      <c r="P171" s="143">
        <f>O171*H171</f>
        <v>0</v>
      </c>
      <c r="Q171" s="143">
        <v>6.4000000000000005E-4</v>
      </c>
      <c r="R171" s="143">
        <f>Q171*H171</f>
        <v>2.3296000000000001E-2</v>
      </c>
      <c r="S171" s="143">
        <v>0</v>
      </c>
      <c r="T171" s="144">
        <f>S171*H171</f>
        <v>0</v>
      </c>
      <c r="AR171" s="145" t="s">
        <v>253</v>
      </c>
      <c r="AT171" s="145" t="s">
        <v>471</v>
      </c>
      <c r="AU171" s="145" t="s">
        <v>218</v>
      </c>
      <c r="AY171" s="15" t="s">
        <v>239</v>
      </c>
      <c r="BE171" s="110">
        <f>IF(N171="základná",J171,0)</f>
        <v>0</v>
      </c>
      <c r="BF171" s="110">
        <f>IF(N171="znížená",J171,0)</f>
        <v>0</v>
      </c>
      <c r="BG171" s="110">
        <f>IF(N171="zákl. prenesená",J171,0)</f>
        <v>0</v>
      </c>
      <c r="BH171" s="110">
        <f>IF(N171="zníž. prenesená",J171,0)</f>
        <v>0</v>
      </c>
      <c r="BI171" s="110">
        <f>IF(N171="nulová",J171,0)</f>
        <v>0</v>
      </c>
      <c r="BJ171" s="15" t="s">
        <v>218</v>
      </c>
      <c r="BK171" s="110">
        <f>ROUND(I171*H171,2)</f>
        <v>0</v>
      </c>
      <c r="BL171" s="15" t="s">
        <v>253</v>
      </c>
      <c r="BM171" s="145" t="s">
        <v>1257</v>
      </c>
    </row>
    <row r="172" spans="2:65" s="12" customFormat="1">
      <c r="B172" s="159"/>
      <c r="D172" s="160" t="s">
        <v>831</v>
      </c>
      <c r="E172" s="161" t="s">
        <v>103</v>
      </c>
      <c r="F172" s="162" t="s">
        <v>1258</v>
      </c>
      <c r="H172" s="163">
        <v>36.4</v>
      </c>
      <c r="L172" s="159"/>
      <c r="M172" s="164"/>
      <c r="T172" s="165"/>
      <c r="AT172" s="161" t="s">
        <v>831</v>
      </c>
      <c r="AU172" s="161" t="s">
        <v>218</v>
      </c>
      <c r="AV172" s="12" t="s">
        <v>218</v>
      </c>
      <c r="AW172" s="12" t="s">
        <v>126</v>
      </c>
      <c r="AX172" s="12" t="s">
        <v>103</v>
      </c>
      <c r="AY172" s="161" t="s">
        <v>239</v>
      </c>
    </row>
    <row r="173" spans="2:65" s="1" customFormat="1" ht="16.5" customHeight="1">
      <c r="B173" s="26"/>
      <c r="C173" s="133" t="s">
        <v>289</v>
      </c>
      <c r="D173" s="133" t="s">
        <v>237</v>
      </c>
      <c r="E173" s="134" t="s">
        <v>901</v>
      </c>
      <c r="F173" s="135" t="s">
        <v>902</v>
      </c>
      <c r="G173" s="136" t="s">
        <v>414</v>
      </c>
      <c r="H173" s="137">
        <v>1.125</v>
      </c>
      <c r="I173" s="312"/>
      <c r="J173" s="138">
        <f>ROUND(I173*H173,2)</f>
        <v>0</v>
      </c>
      <c r="K173" s="139"/>
      <c r="L173" s="140"/>
      <c r="M173" s="141" t="s">
        <v>103</v>
      </c>
      <c r="N173" s="142" t="s">
        <v>134</v>
      </c>
      <c r="P173" s="143">
        <f>O173*H173</f>
        <v>0</v>
      </c>
      <c r="Q173" s="143">
        <v>1E-3</v>
      </c>
      <c r="R173" s="143">
        <f>Q173*H173</f>
        <v>1.1250000000000001E-3</v>
      </c>
      <c r="S173" s="143">
        <v>0</v>
      </c>
      <c r="T173" s="144">
        <f>S173*H173</f>
        <v>0</v>
      </c>
      <c r="AR173" s="145" t="s">
        <v>269</v>
      </c>
      <c r="AT173" s="145" t="s">
        <v>237</v>
      </c>
      <c r="AU173" s="145" t="s">
        <v>218</v>
      </c>
      <c r="AY173" s="15" t="s">
        <v>239</v>
      </c>
      <c r="BE173" s="110">
        <f>IF(N173="základná",J173,0)</f>
        <v>0</v>
      </c>
      <c r="BF173" s="110">
        <f>IF(N173="znížená",J173,0)</f>
        <v>0</v>
      </c>
      <c r="BG173" s="110">
        <f>IF(N173="zákl. prenesená",J173,0)</f>
        <v>0</v>
      </c>
      <c r="BH173" s="110">
        <f>IF(N173="zníž. prenesená",J173,0)</f>
        <v>0</v>
      </c>
      <c r="BI173" s="110">
        <f>IF(N173="nulová",J173,0)</f>
        <v>0</v>
      </c>
      <c r="BJ173" s="15" t="s">
        <v>218</v>
      </c>
      <c r="BK173" s="110">
        <f>ROUND(I173*H173,2)</f>
        <v>0</v>
      </c>
      <c r="BL173" s="15" t="s">
        <v>253</v>
      </c>
      <c r="BM173" s="145" t="s">
        <v>1259</v>
      </c>
    </row>
    <row r="174" spans="2:65" s="12" customFormat="1">
      <c r="B174" s="159"/>
      <c r="D174" s="160" t="s">
        <v>831</v>
      </c>
      <c r="F174" s="162" t="s">
        <v>1260</v>
      </c>
      <c r="H174" s="163">
        <v>1.125</v>
      </c>
      <c r="L174" s="159"/>
      <c r="M174" s="172"/>
      <c r="N174" s="173"/>
      <c r="O174" s="173"/>
      <c r="P174" s="173"/>
      <c r="Q174" s="173"/>
      <c r="R174" s="173"/>
      <c r="S174" s="173"/>
      <c r="T174" s="174"/>
      <c r="AT174" s="161" t="s">
        <v>831</v>
      </c>
      <c r="AU174" s="161" t="s">
        <v>218</v>
      </c>
      <c r="AV174" s="12" t="s">
        <v>218</v>
      </c>
      <c r="AW174" s="12" t="s">
        <v>106</v>
      </c>
      <c r="AX174" s="12" t="s">
        <v>103</v>
      </c>
      <c r="AY174" s="161" t="s">
        <v>239</v>
      </c>
    </row>
    <row r="175" spans="2:65" s="1" customFormat="1" ht="6.95" customHeight="1">
      <c r="B175" s="36"/>
      <c r="C175" s="37"/>
      <c r="D175" s="37"/>
      <c r="E175" s="37"/>
      <c r="F175" s="37"/>
      <c r="G175" s="37"/>
      <c r="H175" s="37"/>
      <c r="I175" s="37"/>
      <c r="J175" s="37"/>
      <c r="K175" s="37"/>
      <c r="L175" s="26"/>
    </row>
  </sheetData>
  <sheetProtection algorithmName="SHA-512" hashValue="qSSieWI1mogDii0Z4rsSgkfGrIDzv+W91Jvf+pXwbp6z7Is2DmLwwvjWDqzPqU5XySfQGcX7M79ibZFxwgM2Ag==" saltValue="eG8XvwpXpxgo27c6yXVq4w==" spinCount="100000" sheet="1" objects="1" scenarios="1"/>
  <mergeCells count="14">
    <mergeCell ref="L2:V2"/>
    <mergeCell ref="E85:H85"/>
    <mergeCell ref="E120:H120"/>
    <mergeCell ref="E7:H7"/>
    <mergeCell ref="E87:H87"/>
    <mergeCell ref="D105:F105"/>
    <mergeCell ref="E27:H27"/>
    <mergeCell ref="D103:F103"/>
    <mergeCell ref="D104:F104"/>
    <mergeCell ref="E9:H9"/>
    <mergeCell ref="D106:F106"/>
    <mergeCell ref="E118:H118"/>
    <mergeCell ref="E18:H18"/>
    <mergeCell ref="D102:F10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M146"/>
  <sheetViews>
    <sheetView showGridLines="0" topLeftCell="A69" workbookViewId="0">
      <selection activeCell="Y141" sqref="Y141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182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1261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J102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ROUND((SUM(BE102:BE109) + SUM(BE129:BE145)),  2)</f>
        <v>0</v>
      </c>
      <c r="G35" s="82"/>
      <c r="H35" s="82"/>
      <c r="I35" s="83">
        <v>0.23</v>
      </c>
      <c r="J35" s="81">
        <f>ROUND(((SUM(BE102:BE109) + SUM(BE129:BE145))*I35),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ROUND((SUM(BF102:BF109) + SUM(BF129:BF145)),  2)</f>
        <v>0</v>
      </c>
      <c r="I36" s="85">
        <v>0.23</v>
      </c>
      <c r="J36" s="84">
        <f>ROUND(((SUM(BF102:BF109) + SUM(BF129:BF145))*I36),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ROUND((SUM(BG102:BG109) + SUM(BG129:BG145)),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ROUND((SUM(BH102:BH109) + SUM(BH129:BH145)),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ROUND((SUM(BI102:BI109) + SUM(BI129:BI145)),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SO 165.1 - Chodník - pre napojenie obce Valaliky - Nové Koščany na cestu III/3813 v úseku "N-E"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J129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J130</f>
        <v>0</v>
      </c>
      <c r="L97" s="97"/>
    </row>
    <row r="98" spans="2:62" s="9" customFormat="1" ht="20.100000000000001" hidden="1" customHeight="1">
      <c r="B98" s="101"/>
      <c r="D98" s="102" t="s">
        <v>820</v>
      </c>
      <c r="E98" s="103"/>
      <c r="F98" s="103"/>
      <c r="G98" s="103"/>
      <c r="H98" s="103"/>
      <c r="I98" s="103"/>
      <c r="J98" s="104">
        <f>J131</f>
        <v>0</v>
      </c>
      <c r="L98" s="101"/>
    </row>
    <row r="99" spans="2:62" s="9" customFormat="1" ht="20.100000000000001" hidden="1" customHeight="1">
      <c r="B99" s="101"/>
      <c r="D99" s="102" t="s">
        <v>822</v>
      </c>
      <c r="E99" s="103"/>
      <c r="F99" s="103"/>
      <c r="G99" s="103"/>
      <c r="H99" s="103"/>
      <c r="I99" s="103"/>
      <c r="J99" s="104">
        <f>J144</f>
        <v>0</v>
      </c>
      <c r="L99" s="101"/>
    </row>
    <row r="100" spans="2:62" s="1" customFormat="1" ht="21.75" hidden="1" customHeight="1">
      <c r="B100" s="26"/>
      <c r="L100" s="26"/>
    </row>
    <row r="101" spans="2:62" s="1" customFormat="1" ht="6.95" hidden="1" customHeight="1">
      <c r="B101" s="26"/>
      <c r="L101" s="26"/>
    </row>
    <row r="102" spans="2:62" s="1" customFormat="1" ht="29.25" hidden="1" customHeight="1">
      <c r="B102" s="26"/>
      <c r="C102" s="96" t="s">
        <v>215</v>
      </c>
      <c r="J102" s="105">
        <f>ROUND(J103 + J104 + J105 + J106 + J107 + J108,2)</f>
        <v>0</v>
      </c>
      <c r="L102" s="26"/>
      <c r="N102" s="106" t="s">
        <v>19</v>
      </c>
    </row>
    <row r="103" spans="2:62" s="1" customFormat="1" ht="18" hidden="1" customHeight="1">
      <c r="B103" s="26"/>
      <c r="D103" s="319" t="s">
        <v>216</v>
      </c>
      <c r="E103" s="317"/>
      <c r="F103" s="317"/>
      <c r="J103" s="108">
        <v>0</v>
      </c>
      <c r="L103" s="26"/>
      <c r="N103" s="109" t="s">
        <v>134</v>
      </c>
      <c r="AY103" s="15" t="s">
        <v>217</v>
      </c>
      <c r="BE103" s="110">
        <f t="shared" ref="BE103:BE108" si="0">IF(N103="základná",J103,0)</f>
        <v>0</v>
      </c>
      <c r="BF103" s="110">
        <f t="shared" ref="BF103:BF108" si="1">IF(N103="znížená",J103,0)</f>
        <v>0</v>
      </c>
      <c r="BG103" s="110">
        <f t="shared" ref="BG103:BG108" si="2">IF(N103="zákl. prenesená",J103,0)</f>
        <v>0</v>
      </c>
      <c r="BH103" s="110">
        <f t="shared" ref="BH103:BH108" si="3">IF(N103="zníž. prenesená",J103,0)</f>
        <v>0</v>
      </c>
      <c r="BI103" s="110">
        <f t="shared" ref="BI103:BI108" si="4">IF(N103="nulová",J103,0)</f>
        <v>0</v>
      </c>
      <c r="BJ103" s="15" t="s">
        <v>218</v>
      </c>
    </row>
    <row r="104" spans="2:62" s="1" customFormat="1" ht="18" hidden="1" customHeight="1">
      <c r="B104" s="26"/>
      <c r="D104" s="319" t="s">
        <v>219</v>
      </c>
      <c r="E104" s="317"/>
      <c r="F104" s="317"/>
      <c r="J104" s="108">
        <v>0</v>
      </c>
      <c r="L104" s="26"/>
      <c r="N104" s="109" t="s">
        <v>134</v>
      </c>
      <c r="AY104" s="15" t="s">
        <v>217</v>
      </c>
      <c r="BE104" s="110">
        <f t="shared" si="0"/>
        <v>0</v>
      </c>
      <c r="BF104" s="110">
        <f t="shared" si="1"/>
        <v>0</v>
      </c>
      <c r="BG104" s="110">
        <f t="shared" si="2"/>
        <v>0</v>
      </c>
      <c r="BH104" s="110">
        <f t="shared" si="3"/>
        <v>0</v>
      </c>
      <c r="BI104" s="110">
        <f t="shared" si="4"/>
        <v>0</v>
      </c>
      <c r="BJ104" s="15" t="s">
        <v>218</v>
      </c>
    </row>
    <row r="105" spans="2:62" s="1" customFormat="1" ht="18" hidden="1" customHeight="1">
      <c r="B105" s="26"/>
      <c r="D105" s="319" t="s">
        <v>220</v>
      </c>
      <c r="E105" s="317"/>
      <c r="F105" s="317"/>
      <c r="J105" s="108">
        <v>0</v>
      </c>
      <c r="L105" s="26"/>
      <c r="N105" s="109" t="s">
        <v>134</v>
      </c>
      <c r="AY105" s="15" t="s">
        <v>217</v>
      </c>
      <c r="BE105" s="110">
        <f t="shared" si="0"/>
        <v>0</v>
      </c>
      <c r="BF105" s="110">
        <f t="shared" si="1"/>
        <v>0</v>
      </c>
      <c r="BG105" s="110">
        <f t="shared" si="2"/>
        <v>0</v>
      </c>
      <c r="BH105" s="110">
        <f t="shared" si="3"/>
        <v>0</v>
      </c>
      <c r="BI105" s="110">
        <f t="shared" si="4"/>
        <v>0</v>
      </c>
      <c r="BJ105" s="15" t="s">
        <v>218</v>
      </c>
    </row>
    <row r="106" spans="2:62" s="1" customFormat="1" ht="18" hidden="1" customHeight="1">
      <c r="B106" s="26"/>
      <c r="D106" s="319" t="s">
        <v>221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si="0"/>
        <v>0</v>
      </c>
      <c r="BF106" s="110">
        <f t="shared" si="1"/>
        <v>0</v>
      </c>
      <c r="BG106" s="110">
        <f t="shared" si="2"/>
        <v>0</v>
      </c>
      <c r="BH106" s="110">
        <f t="shared" si="3"/>
        <v>0</v>
      </c>
      <c r="BI106" s="110">
        <f t="shared" si="4"/>
        <v>0</v>
      </c>
      <c r="BJ106" s="15" t="s">
        <v>218</v>
      </c>
    </row>
    <row r="107" spans="2:62" s="1" customFormat="1" ht="18" hidden="1" customHeight="1">
      <c r="B107" s="26"/>
      <c r="D107" s="319" t="s">
        <v>222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t="18" hidden="1" customHeight="1">
      <c r="B108" s="26"/>
      <c r="D108" s="107" t="s">
        <v>223</v>
      </c>
      <c r="J108" s="108">
        <f>ROUND(J30*T108,2)</f>
        <v>0</v>
      </c>
      <c r="L108" s="26"/>
      <c r="N108" s="109" t="s">
        <v>134</v>
      </c>
      <c r="AY108" s="15" t="s">
        <v>224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idden="1">
      <c r="B109" s="26"/>
      <c r="L109" s="26"/>
    </row>
    <row r="110" spans="2:62" s="1" customFormat="1" ht="29.25" hidden="1" customHeight="1">
      <c r="B110" s="26"/>
      <c r="C110" s="111" t="s">
        <v>225</v>
      </c>
      <c r="D110" s="86"/>
      <c r="E110" s="86"/>
      <c r="F110" s="86"/>
      <c r="G110" s="86"/>
      <c r="H110" s="86"/>
      <c r="I110" s="86"/>
      <c r="J110" s="112">
        <f>ROUND(J96+J102,2)</f>
        <v>0</v>
      </c>
      <c r="K110" s="86"/>
      <c r="L110" s="26"/>
    </row>
    <row r="111" spans="2:62" s="1" customFormat="1" ht="6.95" hidden="1" customHeight="1"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26"/>
    </row>
    <row r="112" spans="2:62" hidden="1"/>
    <row r="113" spans="2:20" hidden="1"/>
    <row r="114" spans="2:20" hidden="1"/>
    <row r="115" spans="2:20" s="1" customFormat="1" ht="6.95" customHeight="1"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26"/>
    </row>
    <row r="116" spans="2:20" s="1" customFormat="1" ht="24.95" customHeight="1">
      <c r="B116" s="26"/>
      <c r="C116" s="19" t="s">
        <v>21</v>
      </c>
      <c r="L116" s="26"/>
    </row>
    <row r="117" spans="2:20" s="1" customFormat="1" ht="6.95" customHeight="1">
      <c r="B117" s="26"/>
      <c r="L117" s="26"/>
    </row>
    <row r="118" spans="2:20" s="1" customFormat="1" ht="12" customHeight="1">
      <c r="B118" s="26"/>
      <c r="C118" s="23" t="s">
        <v>1</v>
      </c>
      <c r="L118" s="26"/>
    </row>
    <row r="119" spans="2:20" s="1" customFormat="1" ht="16.5" customHeight="1">
      <c r="B119" s="26"/>
      <c r="E119" s="316" t="str">
        <f>E7</f>
        <v>Strategické územie Valalíky</v>
      </c>
      <c r="F119" s="317"/>
      <c r="G119" s="317"/>
      <c r="H119" s="317"/>
      <c r="L119" s="26"/>
    </row>
    <row r="120" spans="2:20" s="1" customFormat="1" ht="12" customHeight="1">
      <c r="B120" s="26"/>
      <c r="C120" s="23" t="s">
        <v>201</v>
      </c>
      <c r="L120" s="26"/>
    </row>
    <row r="121" spans="2:20" s="1" customFormat="1" ht="30" customHeight="1">
      <c r="B121" s="26"/>
      <c r="E121" s="318" t="str">
        <f>E9</f>
        <v>SO 165.1 - Chodník - pre napojenie obce Valaliky - Nové Koščany na cestu III/3813 v úseku "N-E"</v>
      </c>
      <c r="F121" s="317"/>
      <c r="G121" s="317"/>
      <c r="H121" s="317"/>
      <c r="L121" s="26"/>
    </row>
    <row r="122" spans="2:20" s="1" customFormat="1" ht="6.95" customHeight="1">
      <c r="B122" s="26"/>
      <c r="L122" s="26"/>
    </row>
    <row r="123" spans="2:20" s="1" customFormat="1" ht="12" customHeight="1">
      <c r="B123" s="26"/>
      <c r="C123" s="23" t="s">
        <v>4</v>
      </c>
      <c r="F123" s="22" t="str">
        <f>F12</f>
        <v>kú: Valaliky, kú: Barca, kú: Čaňa</v>
      </c>
      <c r="I123" s="23" t="s">
        <v>13</v>
      </c>
      <c r="J123" s="42" t="str">
        <f>IF(J12="","",J12)</f>
        <v>27. 7. 2026</v>
      </c>
      <c r="L123" s="26"/>
    </row>
    <row r="124" spans="2:20" s="1" customFormat="1" ht="6.95" customHeight="1">
      <c r="B124" s="26"/>
      <c r="L124" s="26"/>
    </row>
    <row r="125" spans="2:20" s="1" customFormat="1" ht="25.7" customHeight="1">
      <c r="B125" s="26"/>
      <c r="C125" s="23" t="s">
        <v>6</v>
      </c>
      <c r="F125" s="22" t="str">
        <f>E15</f>
        <v>Valaliky Industrial Park, s.r.o., Bratislava</v>
      </c>
      <c r="I125" s="23" t="s">
        <v>124</v>
      </c>
      <c r="J125" s="25" t="str">
        <f>E21</f>
        <v>RRi design, spol. s r.o., Košice</v>
      </c>
      <c r="L125" s="26"/>
    </row>
    <row r="126" spans="2:20" s="1" customFormat="1" ht="15.2" customHeight="1">
      <c r="B126" s="26"/>
      <c r="C126" s="23" t="s">
        <v>123</v>
      </c>
      <c r="F126" s="22">
        <f>IF(E18="","",E18)</f>
        <v>0</v>
      </c>
      <c r="I126" s="23" t="s">
        <v>127</v>
      </c>
      <c r="J126" s="25" t="str">
        <f>E24</f>
        <v xml:space="preserve"> </v>
      </c>
      <c r="L126" s="26"/>
    </row>
    <row r="127" spans="2:20" s="1" customFormat="1" ht="10.35" customHeight="1">
      <c r="B127" s="26"/>
      <c r="L127" s="26"/>
    </row>
    <row r="128" spans="2:20" s="10" customFormat="1" ht="29.25" customHeight="1">
      <c r="B128" s="113"/>
      <c r="C128" s="114" t="s">
        <v>226</v>
      </c>
      <c r="D128" s="115" t="s">
        <v>149</v>
      </c>
      <c r="E128" s="115" t="s">
        <v>66</v>
      </c>
      <c r="F128" s="115" t="s">
        <v>67</v>
      </c>
      <c r="G128" s="115" t="s">
        <v>227</v>
      </c>
      <c r="H128" s="115" t="s">
        <v>228</v>
      </c>
      <c r="I128" s="115" t="s">
        <v>229</v>
      </c>
      <c r="J128" s="116" t="s">
        <v>207</v>
      </c>
      <c r="K128" s="117" t="s">
        <v>230</v>
      </c>
      <c r="L128" s="113"/>
      <c r="M128" s="48" t="s">
        <v>103</v>
      </c>
      <c r="N128" s="49" t="s">
        <v>19</v>
      </c>
      <c r="O128" s="49" t="s">
        <v>231</v>
      </c>
      <c r="P128" s="49" t="s">
        <v>232</v>
      </c>
      <c r="Q128" s="49" t="s">
        <v>233</v>
      </c>
      <c r="R128" s="49" t="s">
        <v>234</v>
      </c>
      <c r="S128" s="49" t="s">
        <v>235</v>
      </c>
      <c r="T128" s="50" t="s">
        <v>236</v>
      </c>
    </row>
    <row r="129" spans="2:65" s="1" customFormat="1" ht="23.1" customHeight="1">
      <c r="B129" s="26"/>
      <c r="C129" s="53" t="s">
        <v>203</v>
      </c>
      <c r="J129" s="118">
        <f>BK129</f>
        <v>0</v>
      </c>
      <c r="L129" s="26"/>
      <c r="M129" s="51"/>
      <c r="N129" s="43"/>
      <c r="O129" s="43"/>
      <c r="P129" s="119">
        <f>P130</f>
        <v>0</v>
      </c>
      <c r="Q129" s="43"/>
      <c r="R129" s="119">
        <f>R130</f>
        <v>37.750030000000002</v>
      </c>
      <c r="S129" s="43"/>
      <c r="T129" s="120">
        <f>T130</f>
        <v>0</v>
      </c>
      <c r="AT129" s="15" t="s">
        <v>163</v>
      </c>
      <c r="AU129" s="15" t="s">
        <v>209</v>
      </c>
      <c r="BK129" s="121">
        <f>BK130</f>
        <v>0</v>
      </c>
    </row>
    <row r="130" spans="2:65" s="11" customFormat="1" ht="26.1" customHeight="1">
      <c r="B130" s="122"/>
      <c r="D130" s="123" t="s">
        <v>163</v>
      </c>
      <c r="E130" s="124" t="s">
        <v>825</v>
      </c>
      <c r="F130" s="124" t="s">
        <v>826</v>
      </c>
      <c r="J130" s="125">
        <f>BK130</f>
        <v>0</v>
      </c>
      <c r="L130" s="122"/>
      <c r="M130" s="126"/>
      <c r="P130" s="127">
        <f>P131+P144</f>
        <v>0</v>
      </c>
      <c r="R130" s="127">
        <f>R131+R144</f>
        <v>37.750030000000002</v>
      </c>
      <c r="T130" s="128">
        <f>T131+T144</f>
        <v>0</v>
      </c>
      <c r="AR130" s="123" t="s">
        <v>103</v>
      </c>
      <c r="AT130" s="129" t="s">
        <v>163</v>
      </c>
      <c r="AU130" s="129" t="s">
        <v>164</v>
      </c>
      <c r="AY130" s="123" t="s">
        <v>239</v>
      </c>
      <c r="BK130" s="130">
        <f>BK131+BK144</f>
        <v>0</v>
      </c>
    </row>
    <row r="131" spans="2:65" s="11" customFormat="1" ht="23.1" customHeight="1">
      <c r="B131" s="122"/>
      <c r="D131" s="123" t="s">
        <v>163</v>
      </c>
      <c r="E131" s="131" t="s">
        <v>257</v>
      </c>
      <c r="F131" s="131" t="s">
        <v>995</v>
      </c>
      <c r="J131" s="132">
        <f>BK131</f>
        <v>0</v>
      </c>
      <c r="L131" s="122"/>
      <c r="M131" s="126"/>
      <c r="P131" s="127">
        <f>SUM(P132:P143)</f>
        <v>0</v>
      </c>
      <c r="R131" s="127">
        <f>SUM(R132:R143)</f>
        <v>37.750030000000002</v>
      </c>
      <c r="T131" s="128">
        <f>SUM(T132:T143)</f>
        <v>0</v>
      </c>
      <c r="AR131" s="123" t="s">
        <v>103</v>
      </c>
      <c r="AT131" s="129" t="s">
        <v>163</v>
      </c>
      <c r="AU131" s="129" t="s">
        <v>103</v>
      </c>
      <c r="AY131" s="123" t="s">
        <v>239</v>
      </c>
      <c r="BK131" s="130">
        <f>SUM(BK132:BK143)</f>
        <v>0</v>
      </c>
    </row>
    <row r="132" spans="2:65" s="1" customFormat="1" ht="24.2" customHeight="1">
      <c r="B132" s="26"/>
      <c r="C132" s="146" t="s">
        <v>103</v>
      </c>
      <c r="D132" s="146" t="s">
        <v>471</v>
      </c>
      <c r="E132" s="147" t="s">
        <v>1262</v>
      </c>
      <c r="F132" s="148" t="s">
        <v>1263</v>
      </c>
      <c r="G132" s="149" t="s">
        <v>50</v>
      </c>
      <c r="H132" s="150">
        <v>55.5</v>
      </c>
      <c r="I132" s="313"/>
      <c r="J132" s="151">
        <f>ROUND(I132*H132,2)</f>
        <v>0</v>
      </c>
      <c r="K132" s="152"/>
      <c r="L132" s="26"/>
      <c r="M132" s="153" t="s">
        <v>103</v>
      </c>
      <c r="N132" s="106" t="s">
        <v>134</v>
      </c>
      <c r="P132" s="143">
        <f>O132*H132</f>
        <v>0</v>
      </c>
      <c r="Q132" s="143">
        <v>0.50600000000000001</v>
      </c>
      <c r="R132" s="143">
        <f>Q132*H132</f>
        <v>28.083000000000002</v>
      </c>
      <c r="S132" s="143">
        <v>0</v>
      </c>
      <c r="T132" s="144">
        <f>S132*H132</f>
        <v>0</v>
      </c>
      <c r="AR132" s="145" t="s">
        <v>253</v>
      </c>
      <c r="AT132" s="145" t="s">
        <v>471</v>
      </c>
      <c r="AU132" s="145" t="s">
        <v>218</v>
      </c>
      <c r="AY132" s="15" t="s">
        <v>239</v>
      </c>
      <c r="BE132" s="110">
        <f>IF(N132="základná",J132,0)</f>
        <v>0</v>
      </c>
      <c r="BF132" s="110">
        <f>IF(N132="znížená",J132,0)</f>
        <v>0</v>
      </c>
      <c r="BG132" s="110">
        <f>IF(N132="zákl. prenesená",J132,0)</f>
        <v>0</v>
      </c>
      <c r="BH132" s="110">
        <f>IF(N132="zníž. prenesená",J132,0)</f>
        <v>0</v>
      </c>
      <c r="BI132" s="110">
        <f>IF(N132="nulová",J132,0)</f>
        <v>0</v>
      </c>
      <c r="BJ132" s="15" t="s">
        <v>218</v>
      </c>
      <c r="BK132" s="110">
        <f>ROUND(I132*H132,2)</f>
        <v>0</v>
      </c>
      <c r="BL132" s="15" t="s">
        <v>253</v>
      </c>
      <c r="BM132" s="145" t="s">
        <v>1264</v>
      </c>
    </row>
    <row r="133" spans="2:65" s="12" customFormat="1">
      <c r="B133" s="159"/>
      <c r="D133" s="160" t="s">
        <v>831</v>
      </c>
      <c r="E133" s="161" t="s">
        <v>103</v>
      </c>
      <c r="F133" s="162" t="s">
        <v>1265</v>
      </c>
      <c r="H133" s="163">
        <v>55.5</v>
      </c>
      <c r="L133" s="159"/>
      <c r="M133" s="164"/>
      <c r="T133" s="165"/>
      <c r="AT133" s="161" t="s">
        <v>831</v>
      </c>
      <c r="AU133" s="161" t="s">
        <v>218</v>
      </c>
      <c r="AV133" s="12" t="s">
        <v>218</v>
      </c>
      <c r="AW133" s="12" t="s">
        <v>126</v>
      </c>
      <c r="AX133" s="12" t="s">
        <v>103</v>
      </c>
      <c r="AY133" s="161" t="s">
        <v>239</v>
      </c>
    </row>
    <row r="134" spans="2:65" s="1" customFormat="1" ht="33" customHeight="1">
      <c r="B134" s="26"/>
      <c r="C134" s="146" t="s">
        <v>218</v>
      </c>
      <c r="D134" s="146" t="s">
        <v>471</v>
      </c>
      <c r="E134" s="147" t="s">
        <v>1101</v>
      </c>
      <c r="F134" s="148" t="s">
        <v>1102</v>
      </c>
      <c r="G134" s="149" t="s">
        <v>50</v>
      </c>
      <c r="H134" s="150">
        <v>55.5</v>
      </c>
      <c r="I134" s="313"/>
      <c r="J134" s="151">
        <f>ROUND(I134*H134,2)</f>
        <v>0</v>
      </c>
      <c r="K134" s="152"/>
      <c r="L134" s="26"/>
      <c r="M134" s="153" t="s">
        <v>103</v>
      </c>
      <c r="N134" s="106" t="s">
        <v>134</v>
      </c>
      <c r="P134" s="143">
        <f>O134*H134</f>
        <v>0</v>
      </c>
      <c r="Q134" s="143">
        <v>5.8100000000000001E-3</v>
      </c>
      <c r="R134" s="143">
        <f>Q134*H134</f>
        <v>0.32245499999999999</v>
      </c>
      <c r="S134" s="143">
        <v>0</v>
      </c>
      <c r="T134" s="144">
        <f>S134*H134</f>
        <v>0</v>
      </c>
      <c r="AR134" s="145" t="s">
        <v>253</v>
      </c>
      <c r="AT134" s="145" t="s">
        <v>471</v>
      </c>
      <c r="AU134" s="145" t="s">
        <v>218</v>
      </c>
      <c r="AY134" s="15" t="s">
        <v>239</v>
      </c>
      <c r="BE134" s="110">
        <f>IF(N134="základná",J134,0)</f>
        <v>0</v>
      </c>
      <c r="BF134" s="110">
        <f>IF(N134="znížená",J134,0)</f>
        <v>0</v>
      </c>
      <c r="BG134" s="110">
        <f>IF(N134="zákl. prenesená",J134,0)</f>
        <v>0</v>
      </c>
      <c r="BH134" s="110">
        <f>IF(N134="zníž. prenesená",J134,0)</f>
        <v>0</v>
      </c>
      <c r="BI134" s="110">
        <f>IF(N134="nulová",J134,0)</f>
        <v>0</v>
      </c>
      <c r="BJ134" s="15" t="s">
        <v>218</v>
      </c>
      <c r="BK134" s="110">
        <f>ROUND(I134*H134,2)</f>
        <v>0</v>
      </c>
      <c r="BL134" s="15" t="s">
        <v>253</v>
      </c>
      <c r="BM134" s="145" t="s">
        <v>1266</v>
      </c>
    </row>
    <row r="135" spans="2:65" s="1" customFormat="1" ht="33" customHeight="1">
      <c r="B135" s="26"/>
      <c r="C135" s="146" t="s">
        <v>249</v>
      </c>
      <c r="D135" s="146" t="s">
        <v>471</v>
      </c>
      <c r="E135" s="147" t="s">
        <v>1105</v>
      </c>
      <c r="F135" s="148" t="s">
        <v>1106</v>
      </c>
      <c r="G135" s="149" t="s">
        <v>50</v>
      </c>
      <c r="H135" s="150">
        <v>55.5</v>
      </c>
      <c r="I135" s="313"/>
      <c r="J135" s="151">
        <f>ROUND(I135*H135,2)</f>
        <v>0</v>
      </c>
      <c r="K135" s="152"/>
      <c r="L135" s="26"/>
      <c r="M135" s="153" t="s">
        <v>103</v>
      </c>
      <c r="N135" s="106" t="s">
        <v>134</v>
      </c>
      <c r="P135" s="143">
        <f>O135*H135</f>
        <v>0</v>
      </c>
      <c r="Q135" s="143">
        <v>0.10373</v>
      </c>
      <c r="R135" s="143">
        <f>Q135*H135</f>
        <v>5.757015</v>
      </c>
      <c r="S135" s="143">
        <v>0</v>
      </c>
      <c r="T135" s="144">
        <f>S135*H135</f>
        <v>0</v>
      </c>
      <c r="AR135" s="145" t="s">
        <v>253</v>
      </c>
      <c r="AT135" s="145" t="s">
        <v>471</v>
      </c>
      <c r="AU135" s="145" t="s">
        <v>218</v>
      </c>
      <c r="AY135" s="15" t="s">
        <v>239</v>
      </c>
      <c r="BE135" s="110">
        <f>IF(N135="základná",J135,0)</f>
        <v>0</v>
      </c>
      <c r="BF135" s="110">
        <f>IF(N135="znížená",J135,0)</f>
        <v>0</v>
      </c>
      <c r="BG135" s="110">
        <f>IF(N135="zákl. prenesená",J135,0)</f>
        <v>0</v>
      </c>
      <c r="BH135" s="110">
        <f>IF(N135="zníž. prenesená",J135,0)</f>
        <v>0</v>
      </c>
      <c r="BI135" s="110">
        <f>IF(N135="nulová",J135,0)</f>
        <v>0</v>
      </c>
      <c r="BJ135" s="15" t="s">
        <v>218</v>
      </c>
      <c r="BK135" s="110">
        <f>ROUND(I135*H135,2)</f>
        <v>0</v>
      </c>
      <c r="BL135" s="15" t="s">
        <v>253</v>
      </c>
      <c r="BM135" s="145" t="s">
        <v>1267</v>
      </c>
    </row>
    <row r="136" spans="2:65" s="1" customFormat="1" ht="24.2" customHeight="1">
      <c r="B136" s="26"/>
      <c r="C136" s="146" t="s">
        <v>253</v>
      </c>
      <c r="D136" s="146" t="s">
        <v>471</v>
      </c>
      <c r="E136" s="147" t="s">
        <v>1111</v>
      </c>
      <c r="F136" s="148" t="s">
        <v>1112</v>
      </c>
      <c r="G136" s="149" t="s">
        <v>50</v>
      </c>
      <c r="H136" s="150">
        <v>14.7</v>
      </c>
      <c r="I136" s="313"/>
      <c r="J136" s="151">
        <f>ROUND(I136*H136,2)</f>
        <v>0</v>
      </c>
      <c r="K136" s="152"/>
      <c r="L136" s="26"/>
      <c r="M136" s="153" t="s">
        <v>103</v>
      </c>
      <c r="N136" s="106" t="s">
        <v>134</v>
      </c>
      <c r="P136" s="143">
        <f>O136*H136</f>
        <v>0</v>
      </c>
      <c r="Q136" s="143">
        <v>0.112</v>
      </c>
      <c r="R136" s="143">
        <f>Q136*H136</f>
        <v>1.6463999999999999</v>
      </c>
      <c r="S136" s="143">
        <v>0</v>
      </c>
      <c r="T136" s="144">
        <f>S136*H136</f>
        <v>0</v>
      </c>
      <c r="AR136" s="145" t="s">
        <v>253</v>
      </c>
      <c r="AT136" s="145" t="s">
        <v>471</v>
      </c>
      <c r="AU136" s="145" t="s">
        <v>218</v>
      </c>
      <c r="AY136" s="15" t="s">
        <v>239</v>
      </c>
      <c r="BE136" s="110">
        <f>IF(N136="základná",J136,0)</f>
        <v>0</v>
      </c>
      <c r="BF136" s="110">
        <f>IF(N136="znížená",J136,0)</f>
        <v>0</v>
      </c>
      <c r="BG136" s="110">
        <f>IF(N136="zákl. prenesená",J136,0)</f>
        <v>0</v>
      </c>
      <c r="BH136" s="110">
        <f>IF(N136="zníž. prenesená",J136,0)</f>
        <v>0</v>
      </c>
      <c r="BI136" s="110">
        <f>IF(N136="nulová",J136,0)</f>
        <v>0</v>
      </c>
      <c r="BJ136" s="15" t="s">
        <v>218</v>
      </c>
      <c r="BK136" s="110">
        <f>ROUND(I136*H136,2)</f>
        <v>0</v>
      </c>
      <c r="BL136" s="15" t="s">
        <v>253</v>
      </c>
      <c r="BM136" s="145" t="s">
        <v>1268</v>
      </c>
    </row>
    <row r="137" spans="2:65" s="12" customFormat="1">
      <c r="B137" s="159"/>
      <c r="D137" s="160" t="s">
        <v>831</v>
      </c>
      <c r="E137" s="161" t="s">
        <v>103</v>
      </c>
      <c r="F137" s="162" t="s">
        <v>1269</v>
      </c>
      <c r="H137" s="163">
        <v>8.5</v>
      </c>
      <c r="L137" s="159"/>
      <c r="M137" s="164"/>
      <c r="T137" s="165"/>
      <c r="AT137" s="161" t="s">
        <v>831</v>
      </c>
      <c r="AU137" s="161" t="s">
        <v>218</v>
      </c>
      <c r="AV137" s="12" t="s">
        <v>218</v>
      </c>
      <c r="AW137" s="12" t="s">
        <v>126</v>
      </c>
      <c r="AX137" s="12" t="s">
        <v>164</v>
      </c>
      <c r="AY137" s="161" t="s">
        <v>239</v>
      </c>
    </row>
    <row r="138" spans="2:65" s="12" customFormat="1">
      <c r="B138" s="159"/>
      <c r="D138" s="160" t="s">
        <v>831</v>
      </c>
      <c r="E138" s="161" t="s">
        <v>103</v>
      </c>
      <c r="F138" s="162" t="s">
        <v>1270</v>
      </c>
      <c r="H138" s="163">
        <v>6.2</v>
      </c>
      <c r="L138" s="159"/>
      <c r="M138" s="164"/>
      <c r="T138" s="165"/>
      <c r="AT138" s="161" t="s">
        <v>831</v>
      </c>
      <c r="AU138" s="161" t="s">
        <v>218</v>
      </c>
      <c r="AV138" s="12" t="s">
        <v>218</v>
      </c>
      <c r="AW138" s="12" t="s">
        <v>126</v>
      </c>
      <c r="AX138" s="12" t="s">
        <v>164</v>
      </c>
      <c r="AY138" s="161" t="s">
        <v>239</v>
      </c>
    </row>
    <row r="139" spans="2:65" s="13" customFormat="1">
      <c r="B139" s="166"/>
      <c r="D139" s="160" t="s">
        <v>831</v>
      </c>
      <c r="E139" s="167" t="s">
        <v>103</v>
      </c>
      <c r="F139" s="168" t="s">
        <v>846</v>
      </c>
      <c r="H139" s="169">
        <v>14.7</v>
      </c>
      <c r="L139" s="166"/>
      <c r="M139" s="170"/>
      <c r="T139" s="171"/>
      <c r="AT139" s="167" t="s">
        <v>831</v>
      </c>
      <c r="AU139" s="167" t="s">
        <v>218</v>
      </c>
      <c r="AV139" s="13" t="s">
        <v>253</v>
      </c>
      <c r="AW139" s="13" t="s">
        <v>126</v>
      </c>
      <c r="AX139" s="13" t="s">
        <v>103</v>
      </c>
      <c r="AY139" s="167" t="s">
        <v>239</v>
      </c>
    </row>
    <row r="140" spans="2:65" s="1" customFormat="1" ht="38.1" customHeight="1">
      <c r="B140" s="26"/>
      <c r="C140" s="133" t="s">
        <v>257</v>
      </c>
      <c r="D140" s="133" t="s">
        <v>237</v>
      </c>
      <c r="E140" s="134" t="s">
        <v>1115</v>
      </c>
      <c r="F140" s="135" t="s">
        <v>1116</v>
      </c>
      <c r="G140" s="136" t="s">
        <v>50</v>
      </c>
      <c r="H140" s="137">
        <v>8.67</v>
      </c>
      <c r="I140" s="312"/>
      <c r="J140" s="138">
        <f>ROUND(I140*H140,2)</f>
        <v>0</v>
      </c>
      <c r="K140" s="139"/>
      <c r="L140" s="140"/>
      <c r="M140" s="141" t="s">
        <v>103</v>
      </c>
      <c r="N140" s="142" t="s">
        <v>134</v>
      </c>
      <c r="P140" s="143">
        <f>O140*H140</f>
        <v>0</v>
      </c>
      <c r="Q140" s="143">
        <v>0.13</v>
      </c>
      <c r="R140" s="143">
        <f>Q140*H140</f>
        <v>1.1271</v>
      </c>
      <c r="S140" s="143">
        <v>0</v>
      </c>
      <c r="T140" s="144">
        <f>S140*H140</f>
        <v>0</v>
      </c>
      <c r="AR140" s="145" t="s">
        <v>269</v>
      </c>
      <c r="AT140" s="145" t="s">
        <v>237</v>
      </c>
      <c r="AU140" s="145" t="s">
        <v>218</v>
      </c>
      <c r="AY140" s="15" t="s">
        <v>239</v>
      </c>
      <c r="BE140" s="110">
        <f>IF(N140="základná",J140,0)</f>
        <v>0</v>
      </c>
      <c r="BF140" s="110">
        <f>IF(N140="znížená",J140,0)</f>
        <v>0</v>
      </c>
      <c r="BG140" s="110">
        <f>IF(N140="zákl. prenesená",J140,0)</f>
        <v>0</v>
      </c>
      <c r="BH140" s="110">
        <f>IF(N140="zníž. prenesená",J140,0)</f>
        <v>0</v>
      </c>
      <c r="BI140" s="110">
        <f>IF(N140="nulová",J140,0)</f>
        <v>0</v>
      </c>
      <c r="BJ140" s="15" t="s">
        <v>218</v>
      </c>
      <c r="BK140" s="110">
        <f>ROUND(I140*H140,2)</f>
        <v>0</v>
      </c>
      <c r="BL140" s="15" t="s">
        <v>253</v>
      </c>
      <c r="BM140" s="145" t="s">
        <v>1271</v>
      </c>
    </row>
    <row r="141" spans="2:65" s="12" customFormat="1">
      <c r="B141" s="159"/>
      <c r="D141" s="160" t="s">
        <v>831</v>
      </c>
      <c r="F141" s="162" t="s">
        <v>1272</v>
      </c>
      <c r="H141" s="163">
        <v>8.67</v>
      </c>
      <c r="L141" s="159"/>
      <c r="M141" s="164"/>
      <c r="T141" s="165"/>
      <c r="AT141" s="161" t="s">
        <v>831</v>
      </c>
      <c r="AU141" s="161" t="s">
        <v>218</v>
      </c>
      <c r="AV141" s="12" t="s">
        <v>218</v>
      </c>
      <c r="AW141" s="12" t="s">
        <v>106</v>
      </c>
      <c r="AX141" s="12" t="s">
        <v>103</v>
      </c>
      <c r="AY141" s="161" t="s">
        <v>239</v>
      </c>
    </row>
    <row r="142" spans="2:65" s="1" customFormat="1" ht="33" customHeight="1">
      <c r="B142" s="26"/>
      <c r="C142" s="133" t="s">
        <v>261</v>
      </c>
      <c r="D142" s="133" t="s">
        <v>237</v>
      </c>
      <c r="E142" s="134" t="s">
        <v>1273</v>
      </c>
      <c r="F142" s="135" t="s">
        <v>1274</v>
      </c>
      <c r="G142" s="136" t="s">
        <v>50</v>
      </c>
      <c r="H142" s="137">
        <v>6.2619999999999996</v>
      </c>
      <c r="I142" s="312"/>
      <c r="J142" s="138">
        <f>ROUND(I142*H142,2)</f>
        <v>0</v>
      </c>
      <c r="K142" s="139"/>
      <c r="L142" s="140"/>
      <c r="M142" s="141" t="s">
        <v>103</v>
      </c>
      <c r="N142" s="142" t="s">
        <v>134</v>
      </c>
      <c r="P142" s="143">
        <f>O142*H142</f>
        <v>0</v>
      </c>
      <c r="Q142" s="143">
        <v>0.13</v>
      </c>
      <c r="R142" s="143">
        <f>Q142*H142</f>
        <v>0.81406000000000001</v>
      </c>
      <c r="S142" s="143">
        <v>0</v>
      </c>
      <c r="T142" s="144">
        <f>S142*H142</f>
        <v>0</v>
      </c>
      <c r="AR142" s="145" t="s">
        <v>269</v>
      </c>
      <c r="AT142" s="145" t="s">
        <v>237</v>
      </c>
      <c r="AU142" s="145" t="s">
        <v>218</v>
      </c>
      <c r="AY142" s="15" t="s">
        <v>239</v>
      </c>
      <c r="BE142" s="110">
        <f>IF(N142="základná",J142,0)</f>
        <v>0</v>
      </c>
      <c r="BF142" s="110">
        <f>IF(N142="znížená",J142,0)</f>
        <v>0</v>
      </c>
      <c r="BG142" s="110">
        <f>IF(N142="zákl. prenesená",J142,0)</f>
        <v>0</v>
      </c>
      <c r="BH142" s="110">
        <f>IF(N142="zníž. prenesená",J142,0)</f>
        <v>0</v>
      </c>
      <c r="BI142" s="110">
        <f>IF(N142="nulová",J142,0)</f>
        <v>0</v>
      </c>
      <c r="BJ142" s="15" t="s">
        <v>218</v>
      </c>
      <c r="BK142" s="110">
        <f>ROUND(I142*H142,2)</f>
        <v>0</v>
      </c>
      <c r="BL142" s="15" t="s">
        <v>253</v>
      </c>
      <c r="BM142" s="145" t="s">
        <v>1275</v>
      </c>
    </row>
    <row r="143" spans="2:65" s="12" customFormat="1">
      <c r="B143" s="159"/>
      <c r="D143" s="160" t="s">
        <v>831</v>
      </c>
      <c r="F143" s="162" t="s">
        <v>1276</v>
      </c>
      <c r="H143" s="163">
        <v>6.2619999999999996</v>
      </c>
      <c r="L143" s="159"/>
      <c r="M143" s="164"/>
      <c r="T143" s="165"/>
      <c r="AT143" s="161" t="s">
        <v>831</v>
      </c>
      <c r="AU143" s="161" t="s">
        <v>218</v>
      </c>
      <c r="AV143" s="12" t="s">
        <v>218</v>
      </c>
      <c r="AW143" s="12" t="s">
        <v>106</v>
      </c>
      <c r="AX143" s="12" t="s">
        <v>103</v>
      </c>
      <c r="AY143" s="161" t="s">
        <v>239</v>
      </c>
    </row>
    <row r="144" spans="2:65" s="11" customFormat="1" ht="23.1" customHeight="1">
      <c r="B144" s="122"/>
      <c r="D144" s="123" t="s">
        <v>163</v>
      </c>
      <c r="E144" s="131" t="s">
        <v>636</v>
      </c>
      <c r="F144" s="131" t="s">
        <v>1059</v>
      </c>
      <c r="J144" s="132">
        <f>BK144</f>
        <v>0</v>
      </c>
      <c r="L144" s="122"/>
      <c r="M144" s="126"/>
      <c r="P144" s="127">
        <f>P145</f>
        <v>0</v>
      </c>
      <c r="R144" s="127">
        <f>R145</f>
        <v>0</v>
      </c>
      <c r="T144" s="128">
        <f>T145</f>
        <v>0</v>
      </c>
      <c r="AR144" s="123" t="s">
        <v>103</v>
      </c>
      <c r="AT144" s="129" t="s">
        <v>163</v>
      </c>
      <c r="AU144" s="129" t="s">
        <v>103</v>
      </c>
      <c r="AY144" s="123" t="s">
        <v>239</v>
      </c>
      <c r="BK144" s="130">
        <f>BK145</f>
        <v>0</v>
      </c>
    </row>
    <row r="145" spans="2:65" s="1" customFormat="1" ht="33" customHeight="1">
      <c r="B145" s="26"/>
      <c r="C145" s="146" t="s">
        <v>265</v>
      </c>
      <c r="D145" s="146" t="s">
        <v>471</v>
      </c>
      <c r="E145" s="147" t="s">
        <v>1060</v>
      </c>
      <c r="F145" s="148" t="s">
        <v>1061</v>
      </c>
      <c r="G145" s="149" t="s">
        <v>835</v>
      </c>
      <c r="H145" s="150">
        <v>37.75</v>
      </c>
      <c r="I145" s="313"/>
      <c r="J145" s="151">
        <f>ROUND(I145*H145,2)</f>
        <v>0</v>
      </c>
      <c r="K145" s="152"/>
      <c r="L145" s="26"/>
      <c r="M145" s="154" t="s">
        <v>103</v>
      </c>
      <c r="N145" s="155" t="s">
        <v>134</v>
      </c>
      <c r="O145" s="156"/>
      <c r="P145" s="157">
        <f>O145*H145</f>
        <v>0</v>
      </c>
      <c r="Q145" s="157">
        <v>0</v>
      </c>
      <c r="R145" s="157">
        <f>Q145*H145</f>
        <v>0</v>
      </c>
      <c r="S145" s="157">
        <v>0</v>
      </c>
      <c r="T145" s="158">
        <f>S145*H145</f>
        <v>0</v>
      </c>
      <c r="AR145" s="145" t="s">
        <v>253</v>
      </c>
      <c r="AT145" s="145" t="s">
        <v>471</v>
      </c>
      <c r="AU145" s="145" t="s">
        <v>218</v>
      </c>
      <c r="AY145" s="15" t="s">
        <v>239</v>
      </c>
      <c r="BE145" s="110">
        <f>IF(N145="základná",J145,0)</f>
        <v>0</v>
      </c>
      <c r="BF145" s="110">
        <f>IF(N145="znížená",J145,0)</f>
        <v>0</v>
      </c>
      <c r="BG145" s="110">
        <f>IF(N145="zákl. prenesená",J145,0)</f>
        <v>0</v>
      </c>
      <c r="BH145" s="110">
        <f>IF(N145="zníž. prenesená",J145,0)</f>
        <v>0</v>
      </c>
      <c r="BI145" s="110">
        <f>IF(N145="nulová",J145,0)</f>
        <v>0</v>
      </c>
      <c r="BJ145" s="15" t="s">
        <v>218</v>
      </c>
      <c r="BK145" s="110">
        <f>ROUND(I145*H145,2)</f>
        <v>0</v>
      </c>
      <c r="BL145" s="15" t="s">
        <v>253</v>
      </c>
      <c r="BM145" s="145" t="s">
        <v>1277</v>
      </c>
    </row>
    <row r="146" spans="2:65" s="1" customFormat="1" ht="6.95" customHeight="1">
      <c r="B146" s="36"/>
      <c r="C146" s="37"/>
      <c r="D146" s="37"/>
      <c r="E146" s="37"/>
      <c r="F146" s="37"/>
      <c r="G146" s="37"/>
      <c r="H146" s="37"/>
      <c r="I146" s="37"/>
      <c r="J146" s="37"/>
      <c r="K146" s="37"/>
      <c r="L146" s="26"/>
    </row>
  </sheetData>
  <sheetProtection algorithmName="SHA-512" hashValue="FSQlRbb0xnQqjbsUQ0XxXQPL/f2V0jePrBdl4O6VyrQvTvnKc6gk8vGP9tSSc7vDQb6P4hEEqpOoMUWIeZRu2Q==" saltValue="Nyym2PhCpfqty7SgE6HyrQ==" spinCount="100000" sheet="1" objects="1" scenarios="1"/>
  <mergeCells count="14">
    <mergeCell ref="L2:V2"/>
    <mergeCell ref="D107:F107"/>
    <mergeCell ref="E121:H121"/>
    <mergeCell ref="E85:H85"/>
    <mergeCell ref="E7:H7"/>
    <mergeCell ref="E87:H87"/>
    <mergeCell ref="D105:F105"/>
    <mergeCell ref="E27:H27"/>
    <mergeCell ref="D103:F103"/>
    <mergeCell ref="D104:F104"/>
    <mergeCell ref="E119:H119"/>
    <mergeCell ref="E9:H9"/>
    <mergeCell ref="D106:F106"/>
    <mergeCell ref="E18:H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BM157"/>
  <sheetViews>
    <sheetView showGridLines="0" topLeftCell="A125" workbookViewId="0">
      <selection activeCell="X155" sqref="X155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184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16.5" customHeight="1">
      <c r="B9" s="26"/>
      <c r="E9" s="318" t="s">
        <v>1278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J104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ROUND((SUM(BE104:BE111) + SUM(BE131:BE156)),  2)</f>
        <v>0</v>
      </c>
      <c r="G35" s="82"/>
      <c r="H35" s="82"/>
      <c r="I35" s="83">
        <v>0.23</v>
      </c>
      <c r="J35" s="81">
        <f>ROUND(((SUM(BE104:BE111) + SUM(BE131:BE156))*I35),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ROUND((SUM(BF104:BF111) + SUM(BF131:BF156)),  2)</f>
        <v>0</v>
      </c>
      <c r="I36" s="85">
        <v>0.23</v>
      </c>
      <c r="J36" s="84">
        <f>ROUND(((SUM(BF104:BF111) + SUM(BF131:BF156))*I36),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ROUND((SUM(BG104:BG111) + SUM(BG131:BG156)),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ROUND((SUM(BH104:BH111) + SUM(BH131:BH156)),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ROUND((SUM(BI104:BI111) + SUM(BI131:BI156)),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16.5" hidden="1" customHeight="1">
      <c r="B87" s="26"/>
      <c r="E87" s="318" t="str">
        <f>E9</f>
        <v>SO 165 - Chodníky - Úprava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J131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J132</f>
        <v>0</v>
      </c>
      <c r="L97" s="97"/>
    </row>
    <row r="98" spans="2:62" s="9" customFormat="1" ht="20.100000000000001" hidden="1" customHeight="1">
      <c r="B98" s="101"/>
      <c r="D98" s="102" t="s">
        <v>817</v>
      </c>
      <c r="E98" s="103"/>
      <c r="F98" s="103"/>
      <c r="G98" s="103"/>
      <c r="H98" s="103"/>
      <c r="I98" s="103"/>
      <c r="J98" s="104">
        <f>J133</f>
        <v>0</v>
      </c>
      <c r="L98" s="101"/>
    </row>
    <row r="99" spans="2:62" s="9" customFormat="1" ht="20.100000000000001" hidden="1" customHeight="1">
      <c r="B99" s="101"/>
      <c r="D99" s="102" t="s">
        <v>820</v>
      </c>
      <c r="E99" s="103"/>
      <c r="F99" s="103"/>
      <c r="G99" s="103"/>
      <c r="H99" s="103"/>
      <c r="I99" s="103"/>
      <c r="J99" s="104">
        <f>J144</f>
        <v>0</v>
      </c>
      <c r="L99" s="101"/>
    </row>
    <row r="100" spans="2:62" s="9" customFormat="1" ht="20.100000000000001" hidden="1" customHeight="1">
      <c r="B100" s="101"/>
      <c r="D100" s="102" t="s">
        <v>821</v>
      </c>
      <c r="E100" s="103"/>
      <c r="F100" s="103"/>
      <c r="G100" s="103"/>
      <c r="H100" s="103"/>
      <c r="I100" s="103"/>
      <c r="J100" s="104">
        <f>J148</f>
        <v>0</v>
      </c>
      <c r="L100" s="101"/>
    </row>
    <row r="101" spans="2:62" s="9" customFormat="1" ht="20.100000000000001" hidden="1" customHeight="1">
      <c r="B101" s="101"/>
      <c r="D101" s="102" t="s">
        <v>822</v>
      </c>
      <c r="E101" s="103"/>
      <c r="F101" s="103"/>
      <c r="G101" s="103"/>
      <c r="H101" s="103"/>
      <c r="I101" s="103"/>
      <c r="J101" s="104">
        <f>J155</f>
        <v>0</v>
      </c>
      <c r="L101" s="101"/>
    </row>
    <row r="102" spans="2:62" s="1" customFormat="1" ht="21.75" hidden="1" customHeight="1">
      <c r="B102" s="26"/>
      <c r="L102" s="26"/>
    </row>
    <row r="103" spans="2:62" s="1" customFormat="1" ht="6.95" hidden="1" customHeight="1">
      <c r="B103" s="26"/>
      <c r="L103" s="26"/>
    </row>
    <row r="104" spans="2:62" s="1" customFormat="1" ht="29.25" hidden="1" customHeight="1">
      <c r="B104" s="26"/>
      <c r="C104" s="96" t="s">
        <v>215</v>
      </c>
      <c r="J104" s="105">
        <f>ROUND(J105 + J106 + J107 + J108 + J109 + J110,2)</f>
        <v>0</v>
      </c>
      <c r="L104" s="26"/>
      <c r="N104" s="106" t="s">
        <v>19</v>
      </c>
    </row>
    <row r="105" spans="2:62" s="1" customFormat="1" ht="18" hidden="1" customHeight="1">
      <c r="B105" s="26"/>
      <c r="D105" s="319" t="s">
        <v>216</v>
      </c>
      <c r="E105" s="317"/>
      <c r="F105" s="317"/>
      <c r="J105" s="108">
        <v>0</v>
      </c>
      <c r="L105" s="26"/>
      <c r="N105" s="109" t="s">
        <v>134</v>
      </c>
      <c r="AY105" s="15" t="s">
        <v>217</v>
      </c>
      <c r="BE105" s="110">
        <f t="shared" ref="BE105:BE110" si="0">IF(N105="základná",J105,0)</f>
        <v>0</v>
      </c>
      <c r="BF105" s="110">
        <f t="shared" ref="BF105:BF110" si="1">IF(N105="znížená",J105,0)</f>
        <v>0</v>
      </c>
      <c r="BG105" s="110">
        <f t="shared" ref="BG105:BG110" si="2">IF(N105="zákl. prenesená",J105,0)</f>
        <v>0</v>
      </c>
      <c r="BH105" s="110">
        <f t="shared" ref="BH105:BH110" si="3">IF(N105="zníž. prenesená",J105,0)</f>
        <v>0</v>
      </c>
      <c r="BI105" s="110">
        <f t="shared" ref="BI105:BI110" si="4">IF(N105="nulová",J105,0)</f>
        <v>0</v>
      </c>
      <c r="BJ105" s="15" t="s">
        <v>218</v>
      </c>
    </row>
    <row r="106" spans="2:62" s="1" customFormat="1" ht="18" hidden="1" customHeight="1">
      <c r="B106" s="26"/>
      <c r="D106" s="319" t="s">
        <v>219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si="0"/>
        <v>0</v>
      </c>
      <c r="BF106" s="110">
        <f t="shared" si="1"/>
        <v>0</v>
      </c>
      <c r="BG106" s="110">
        <f t="shared" si="2"/>
        <v>0</v>
      </c>
      <c r="BH106" s="110">
        <f t="shared" si="3"/>
        <v>0</v>
      </c>
      <c r="BI106" s="110">
        <f t="shared" si="4"/>
        <v>0</v>
      </c>
      <c r="BJ106" s="15" t="s">
        <v>218</v>
      </c>
    </row>
    <row r="107" spans="2:62" s="1" customFormat="1" ht="18" hidden="1" customHeight="1">
      <c r="B107" s="26"/>
      <c r="D107" s="319" t="s">
        <v>220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t="18" hidden="1" customHeight="1">
      <c r="B108" s="26"/>
      <c r="D108" s="319" t="s">
        <v>221</v>
      </c>
      <c r="E108" s="317"/>
      <c r="F108" s="317"/>
      <c r="J108" s="108">
        <v>0</v>
      </c>
      <c r="L108" s="26"/>
      <c r="N108" s="109" t="s">
        <v>134</v>
      </c>
      <c r="AY108" s="15" t="s">
        <v>217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t="18" hidden="1" customHeight="1">
      <c r="B109" s="26"/>
      <c r="D109" s="319" t="s">
        <v>222</v>
      </c>
      <c r="E109" s="317"/>
      <c r="F109" s="317"/>
      <c r="J109" s="108">
        <v>0</v>
      </c>
      <c r="L109" s="26"/>
      <c r="N109" s="109" t="s">
        <v>134</v>
      </c>
      <c r="AY109" s="15" t="s">
        <v>217</v>
      </c>
      <c r="BE109" s="110">
        <f t="shared" si="0"/>
        <v>0</v>
      </c>
      <c r="BF109" s="110">
        <f t="shared" si="1"/>
        <v>0</v>
      </c>
      <c r="BG109" s="110">
        <f t="shared" si="2"/>
        <v>0</v>
      </c>
      <c r="BH109" s="110">
        <f t="shared" si="3"/>
        <v>0</v>
      </c>
      <c r="BI109" s="110">
        <f t="shared" si="4"/>
        <v>0</v>
      </c>
      <c r="BJ109" s="15" t="s">
        <v>218</v>
      </c>
    </row>
    <row r="110" spans="2:62" s="1" customFormat="1" ht="18" hidden="1" customHeight="1">
      <c r="B110" s="26"/>
      <c r="D110" s="107" t="s">
        <v>223</v>
      </c>
      <c r="J110" s="108">
        <f>ROUND(J30*T110,2)</f>
        <v>0</v>
      </c>
      <c r="L110" s="26"/>
      <c r="N110" s="109" t="s">
        <v>134</v>
      </c>
      <c r="AY110" s="15" t="s">
        <v>224</v>
      </c>
      <c r="BE110" s="110">
        <f t="shared" si="0"/>
        <v>0</v>
      </c>
      <c r="BF110" s="110">
        <f t="shared" si="1"/>
        <v>0</v>
      </c>
      <c r="BG110" s="110">
        <f t="shared" si="2"/>
        <v>0</v>
      </c>
      <c r="BH110" s="110">
        <f t="shared" si="3"/>
        <v>0</v>
      </c>
      <c r="BI110" s="110">
        <f t="shared" si="4"/>
        <v>0</v>
      </c>
      <c r="BJ110" s="15" t="s">
        <v>218</v>
      </c>
    </row>
    <row r="111" spans="2:62" s="1" customFormat="1" hidden="1">
      <c r="B111" s="26"/>
      <c r="L111" s="26"/>
    </row>
    <row r="112" spans="2:62" s="1" customFormat="1" ht="29.25" hidden="1" customHeight="1">
      <c r="B112" s="26"/>
      <c r="C112" s="111" t="s">
        <v>225</v>
      </c>
      <c r="D112" s="86"/>
      <c r="E112" s="86"/>
      <c r="F112" s="86"/>
      <c r="G112" s="86"/>
      <c r="H112" s="86"/>
      <c r="I112" s="86"/>
      <c r="J112" s="112">
        <f>ROUND(J96+J104,2)</f>
        <v>0</v>
      </c>
      <c r="K112" s="86"/>
      <c r="L112" s="26"/>
    </row>
    <row r="113" spans="2:12" s="1" customFormat="1" ht="6.95" hidden="1" customHeight="1"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26"/>
    </row>
    <row r="114" spans="2:12" hidden="1"/>
    <row r="115" spans="2:12" hidden="1"/>
    <row r="116" spans="2:12" hidden="1"/>
    <row r="117" spans="2:12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26"/>
    </row>
    <row r="118" spans="2:12" s="1" customFormat="1" ht="24.95" customHeight="1">
      <c r="B118" s="26"/>
      <c r="C118" s="19" t="s">
        <v>21</v>
      </c>
      <c r="L118" s="26"/>
    </row>
    <row r="119" spans="2:12" s="1" customFormat="1" ht="6.95" customHeight="1">
      <c r="B119" s="26"/>
      <c r="L119" s="26"/>
    </row>
    <row r="120" spans="2:12" s="1" customFormat="1" ht="12" customHeight="1">
      <c r="B120" s="26"/>
      <c r="C120" s="23" t="s">
        <v>1</v>
      </c>
      <c r="L120" s="26"/>
    </row>
    <row r="121" spans="2:12" s="1" customFormat="1" ht="16.5" customHeight="1">
      <c r="B121" s="26"/>
      <c r="E121" s="316" t="str">
        <f>E7</f>
        <v>Strategické územie Valalíky</v>
      </c>
      <c r="F121" s="317"/>
      <c r="G121" s="317"/>
      <c r="H121" s="317"/>
      <c r="L121" s="26"/>
    </row>
    <row r="122" spans="2:12" s="1" customFormat="1" ht="12" customHeight="1">
      <c r="B122" s="26"/>
      <c r="C122" s="23" t="s">
        <v>201</v>
      </c>
      <c r="L122" s="26"/>
    </row>
    <row r="123" spans="2:12" s="1" customFormat="1" ht="16.5" customHeight="1">
      <c r="B123" s="26"/>
      <c r="E123" s="318" t="str">
        <f>E9</f>
        <v>SO 165 - Chodníky - Úprava</v>
      </c>
      <c r="F123" s="317"/>
      <c r="G123" s="317"/>
      <c r="H123" s="317"/>
      <c r="L123" s="26"/>
    </row>
    <row r="124" spans="2:12" s="1" customFormat="1" ht="6.95" customHeight="1">
      <c r="B124" s="26"/>
      <c r="L124" s="26"/>
    </row>
    <row r="125" spans="2:12" s="1" customFormat="1" ht="12" customHeight="1">
      <c r="B125" s="26"/>
      <c r="C125" s="23" t="s">
        <v>4</v>
      </c>
      <c r="F125" s="22" t="str">
        <f>F12</f>
        <v>kú: Valaliky, kú: Barca, kú: Čaňa</v>
      </c>
      <c r="I125" s="23" t="s">
        <v>13</v>
      </c>
      <c r="J125" s="42" t="str">
        <f>IF(J12="","",J12)</f>
        <v>27. 7. 2026</v>
      </c>
      <c r="L125" s="26"/>
    </row>
    <row r="126" spans="2:12" s="1" customFormat="1" ht="6.95" customHeight="1">
      <c r="B126" s="26"/>
      <c r="L126" s="26"/>
    </row>
    <row r="127" spans="2:12" s="1" customFormat="1" ht="25.7" customHeight="1">
      <c r="B127" s="26"/>
      <c r="C127" s="23" t="s">
        <v>6</v>
      </c>
      <c r="F127" s="22" t="str">
        <f>E15</f>
        <v>Valaliky Industrial Park, s.r.o., Bratislava</v>
      </c>
      <c r="I127" s="23" t="s">
        <v>124</v>
      </c>
      <c r="J127" s="25" t="str">
        <f>E21</f>
        <v>RRi design, spol. s r.o., Košice</v>
      </c>
      <c r="L127" s="26"/>
    </row>
    <row r="128" spans="2:12" s="1" customFormat="1" ht="15.2" customHeight="1">
      <c r="B128" s="26"/>
      <c r="C128" s="23" t="s">
        <v>123</v>
      </c>
      <c r="F128" s="22">
        <f>IF(E18="","",E18)</f>
        <v>0</v>
      </c>
      <c r="I128" s="23" t="s">
        <v>127</v>
      </c>
      <c r="J128" s="25" t="str">
        <f>E24</f>
        <v xml:space="preserve"> </v>
      </c>
      <c r="L128" s="26"/>
    </row>
    <row r="129" spans="2:65" s="1" customFormat="1" ht="10.35" customHeight="1">
      <c r="B129" s="26"/>
      <c r="L129" s="26"/>
    </row>
    <row r="130" spans="2:65" s="10" customFormat="1" ht="29.25" customHeight="1">
      <c r="B130" s="113"/>
      <c r="C130" s="114" t="s">
        <v>226</v>
      </c>
      <c r="D130" s="115" t="s">
        <v>149</v>
      </c>
      <c r="E130" s="115" t="s">
        <v>66</v>
      </c>
      <c r="F130" s="115" t="s">
        <v>67</v>
      </c>
      <c r="G130" s="115" t="s">
        <v>227</v>
      </c>
      <c r="H130" s="115" t="s">
        <v>228</v>
      </c>
      <c r="I130" s="115" t="s">
        <v>229</v>
      </c>
      <c r="J130" s="116" t="s">
        <v>207</v>
      </c>
      <c r="K130" s="117" t="s">
        <v>230</v>
      </c>
      <c r="L130" s="113"/>
      <c r="M130" s="48" t="s">
        <v>103</v>
      </c>
      <c r="N130" s="49" t="s">
        <v>19</v>
      </c>
      <c r="O130" s="49" t="s">
        <v>231</v>
      </c>
      <c r="P130" s="49" t="s">
        <v>232</v>
      </c>
      <c r="Q130" s="49" t="s">
        <v>233</v>
      </c>
      <c r="R130" s="49" t="s">
        <v>234</v>
      </c>
      <c r="S130" s="49" t="s">
        <v>235</v>
      </c>
      <c r="T130" s="50" t="s">
        <v>236</v>
      </c>
    </row>
    <row r="131" spans="2:65" s="1" customFormat="1" ht="23.1" customHeight="1">
      <c r="B131" s="26"/>
      <c r="C131" s="53" t="s">
        <v>203</v>
      </c>
      <c r="J131" s="118">
        <f>BK131</f>
        <v>0</v>
      </c>
      <c r="L131" s="26"/>
      <c r="M131" s="51"/>
      <c r="N131" s="43"/>
      <c r="O131" s="43"/>
      <c r="P131" s="119">
        <f>P132</f>
        <v>0</v>
      </c>
      <c r="Q131" s="43"/>
      <c r="R131" s="119">
        <f>R132</f>
        <v>57.640808</v>
      </c>
      <c r="S131" s="43"/>
      <c r="T131" s="120">
        <f>T132</f>
        <v>77.532000000000011</v>
      </c>
      <c r="AT131" s="15" t="s">
        <v>163</v>
      </c>
      <c r="AU131" s="15" t="s">
        <v>209</v>
      </c>
      <c r="BK131" s="121">
        <f>BK132</f>
        <v>0</v>
      </c>
    </row>
    <row r="132" spans="2:65" s="11" customFormat="1" ht="26.1" customHeight="1">
      <c r="B132" s="122"/>
      <c r="D132" s="123" t="s">
        <v>163</v>
      </c>
      <c r="E132" s="124" t="s">
        <v>825</v>
      </c>
      <c r="F132" s="124" t="s">
        <v>826</v>
      </c>
      <c r="J132" s="125">
        <f>BK132</f>
        <v>0</v>
      </c>
      <c r="L132" s="122"/>
      <c r="M132" s="126"/>
      <c r="P132" s="127">
        <f>P133+P144+P148+P155</f>
        <v>0</v>
      </c>
      <c r="R132" s="127">
        <f>R133+R144+R148+R155</f>
        <v>57.640808</v>
      </c>
      <c r="T132" s="128">
        <f>T133+T144+T148+T155</f>
        <v>77.532000000000011</v>
      </c>
      <c r="AR132" s="123" t="s">
        <v>103</v>
      </c>
      <c r="AT132" s="129" t="s">
        <v>163</v>
      </c>
      <c r="AU132" s="129" t="s">
        <v>164</v>
      </c>
      <c r="AY132" s="123" t="s">
        <v>239</v>
      </c>
      <c r="BK132" s="130">
        <f>BK133+BK144+BK148+BK155</f>
        <v>0</v>
      </c>
    </row>
    <row r="133" spans="2:65" s="11" customFormat="1" ht="23.1" customHeight="1">
      <c r="B133" s="122"/>
      <c r="D133" s="123" t="s">
        <v>163</v>
      </c>
      <c r="E133" s="131" t="s">
        <v>103</v>
      </c>
      <c r="F133" s="131" t="s">
        <v>827</v>
      </c>
      <c r="J133" s="132">
        <f>BK133</f>
        <v>0</v>
      </c>
      <c r="L133" s="122"/>
      <c r="M133" s="126"/>
      <c r="P133" s="127">
        <f>SUM(P134:P143)</f>
        <v>0</v>
      </c>
      <c r="R133" s="127">
        <f>SUM(R134:R143)</f>
        <v>48.308</v>
      </c>
      <c r="T133" s="128">
        <f>SUM(T134:T143)</f>
        <v>77.532000000000011</v>
      </c>
      <c r="AR133" s="123" t="s">
        <v>103</v>
      </c>
      <c r="AT133" s="129" t="s">
        <v>163</v>
      </c>
      <c r="AU133" s="129" t="s">
        <v>103</v>
      </c>
      <c r="AY133" s="123" t="s">
        <v>239</v>
      </c>
      <c r="BK133" s="130">
        <f>SUM(BK134:BK143)</f>
        <v>0</v>
      </c>
    </row>
    <row r="134" spans="2:65" s="1" customFormat="1" ht="38.1" customHeight="1">
      <c r="B134" s="26"/>
      <c r="C134" s="146" t="s">
        <v>103</v>
      </c>
      <c r="D134" s="146" t="s">
        <v>471</v>
      </c>
      <c r="E134" s="147" t="s">
        <v>1132</v>
      </c>
      <c r="F134" s="148" t="s">
        <v>1133</v>
      </c>
      <c r="G134" s="149" t="s">
        <v>50</v>
      </c>
      <c r="H134" s="150">
        <v>170.4</v>
      </c>
      <c r="I134" s="313"/>
      <c r="J134" s="151">
        <f>ROUND(I134*H134,2)</f>
        <v>0</v>
      </c>
      <c r="K134" s="152"/>
      <c r="L134" s="26"/>
      <c r="M134" s="153" t="s">
        <v>103</v>
      </c>
      <c r="N134" s="106" t="s">
        <v>134</v>
      </c>
      <c r="P134" s="143">
        <f>O134*H134</f>
        <v>0</v>
      </c>
      <c r="Q134" s="143">
        <v>0</v>
      </c>
      <c r="R134" s="143">
        <f>Q134*H134</f>
        <v>0</v>
      </c>
      <c r="S134" s="143">
        <v>0.4</v>
      </c>
      <c r="T134" s="144">
        <f>S134*H134</f>
        <v>68.160000000000011</v>
      </c>
      <c r="AR134" s="145" t="s">
        <v>253</v>
      </c>
      <c r="AT134" s="145" t="s">
        <v>471</v>
      </c>
      <c r="AU134" s="145" t="s">
        <v>218</v>
      </c>
      <c r="AY134" s="15" t="s">
        <v>239</v>
      </c>
      <c r="BE134" s="110">
        <f>IF(N134="základná",J134,0)</f>
        <v>0</v>
      </c>
      <c r="BF134" s="110">
        <f>IF(N134="znížená",J134,0)</f>
        <v>0</v>
      </c>
      <c r="BG134" s="110">
        <f>IF(N134="zákl. prenesená",J134,0)</f>
        <v>0</v>
      </c>
      <c r="BH134" s="110">
        <f>IF(N134="zníž. prenesená",J134,0)</f>
        <v>0</v>
      </c>
      <c r="BI134" s="110">
        <f>IF(N134="nulová",J134,0)</f>
        <v>0</v>
      </c>
      <c r="BJ134" s="15" t="s">
        <v>218</v>
      </c>
      <c r="BK134" s="110">
        <f>ROUND(I134*H134,2)</f>
        <v>0</v>
      </c>
      <c r="BL134" s="15" t="s">
        <v>253</v>
      </c>
      <c r="BM134" s="145" t="s">
        <v>1279</v>
      </c>
    </row>
    <row r="135" spans="2:65" s="12" customFormat="1">
      <c r="B135" s="159"/>
      <c r="D135" s="160" t="s">
        <v>831</v>
      </c>
      <c r="E135" s="161" t="s">
        <v>103</v>
      </c>
      <c r="F135" s="162" t="s">
        <v>1280</v>
      </c>
      <c r="H135" s="163">
        <v>85.2</v>
      </c>
      <c r="L135" s="159"/>
      <c r="M135" s="164"/>
      <c r="T135" s="165"/>
      <c r="AT135" s="161" t="s">
        <v>831</v>
      </c>
      <c r="AU135" s="161" t="s">
        <v>218</v>
      </c>
      <c r="AV135" s="12" t="s">
        <v>218</v>
      </c>
      <c r="AW135" s="12" t="s">
        <v>126</v>
      </c>
      <c r="AX135" s="12" t="s">
        <v>164</v>
      </c>
      <c r="AY135" s="161" t="s">
        <v>239</v>
      </c>
    </row>
    <row r="136" spans="2:65" s="12" customFormat="1">
      <c r="B136" s="159"/>
      <c r="D136" s="160" t="s">
        <v>831</v>
      </c>
      <c r="E136" s="161" t="s">
        <v>103</v>
      </c>
      <c r="F136" s="162" t="s">
        <v>1281</v>
      </c>
      <c r="H136" s="163">
        <v>85.2</v>
      </c>
      <c r="L136" s="159"/>
      <c r="M136" s="164"/>
      <c r="T136" s="165"/>
      <c r="AT136" s="161" t="s">
        <v>831</v>
      </c>
      <c r="AU136" s="161" t="s">
        <v>218</v>
      </c>
      <c r="AV136" s="12" t="s">
        <v>218</v>
      </c>
      <c r="AW136" s="12" t="s">
        <v>126</v>
      </c>
      <c r="AX136" s="12" t="s">
        <v>164</v>
      </c>
      <c r="AY136" s="161" t="s">
        <v>239</v>
      </c>
    </row>
    <row r="137" spans="2:65" s="13" customFormat="1">
      <c r="B137" s="166"/>
      <c r="D137" s="160" t="s">
        <v>831</v>
      </c>
      <c r="E137" s="167" t="s">
        <v>103</v>
      </c>
      <c r="F137" s="168" t="s">
        <v>846</v>
      </c>
      <c r="H137" s="169">
        <v>170.4</v>
      </c>
      <c r="L137" s="166"/>
      <c r="M137" s="170"/>
      <c r="T137" s="171"/>
      <c r="AT137" s="167" t="s">
        <v>831</v>
      </c>
      <c r="AU137" s="167" t="s">
        <v>218</v>
      </c>
      <c r="AV137" s="13" t="s">
        <v>253</v>
      </c>
      <c r="AW137" s="13" t="s">
        <v>126</v>
      </c>
      <c r="AX137" s="13" t="s">
        <v>103</v>
      </c>
      <c r="AY137" s="167" t="s">
        <v>239</v>
      </c>
    </row>
    <row r="138" spans="2:65" s="1" customFormat="1" ht="33" customHeight="1">
      <c r="B138" s="26"/>
      <c r="C138" s="146" t="s">
        <v>218</v>
      </c>
      <c r="D138" s="146" t="s">
        <v>471</v>
      </c>
      <c r="E138" s="147" t="s">
        <v>1136</v>
      </c>
      <c r="F138" s="148" t="s">
        <v>1137</v>
      </c>
      <c r="G138" s="149" t="s">
        <v>50</v>
      </c>
      <c r="H138" s="150">
        <v>85.2</v>
      </c>
      <c r="I138" s="313"/>
      <c r="J138" s="151">
        <f>ROUND(I138*H138,2)</f>
        <v>0</v>
      </c>
      <c r="K138" s="152"/>
      <c r="L138" s="26"/>
      <c r="M138" s="153" t="s">
        <v>103</v>
      </c>
      <c r="N138" s="106" t="s">
        <v>134</v>
      </c>
      <c r="P138" s="143">
        <f>O138*H138</f>
        <v>0</v>
      </c>
      <c r="Q138" s="143">
        <v>0</v>
      </c>
      <c r="R138" s="143">
        <f>Q138*H138</f>
        <v>0</v>
      </c>
      <c r="S138" s="143">
        <v>0.11</v>
      </c>
      <c r="T138" s="144">
        <f>S138*H138</f>
        <v>9.3719999999999999</v>
      </c>
      <c r="AR138" s="145" t="s">
        <v>253</v>
      </c>
      <c r="AT138" s="145" t="s">
        <v>471</v>
      </c>
      <c r="AU138" s="145" t="s">
        <v>218</v>
      </c>
      <c r="AY138" s="15" t="s">
        <v>239</v>
      </c>
      <c r="BE138" s="110">
        <f>IF(N138="základná",J138,0)</f>
        <v>0</v>
      </c>
      <c r="BF138" s="110">
        <f>IF(N138="znížená",J138,0)</f>
        <v>0</v>
      </c>
      <c r="BG138" s="110">
        <f>IF(N138="zákl. prenesená",J138,0)</f>
        <v>0</v>
      </c>
      <c r="BH138" s="110">
        <f>IF(N138="zníž. prenesená",J138,0)</f>
        <v>0</v>
      </c>
      <c r="BI138" s="110">
        <f>IF(N138="nulová",J138,0)</f>
        <v>0</v>
      </c>
      <c r="BJ138" s="15" t="s">
        <v>218</v>
      </c>
      <c r="BK138" s="110">
        <f>ROUND(I138*H138,2)</f>
        <v>0</v>
      </c>
      <c r="BL138" s="15" t="s">
        <v>253</v>
      </c>
      <c r="BM138" s="145" t="s">
        <v>1282</v>
      </c>
    </row>
    <row r="139" spans="2:65" s="12" customFormat="1">
      <c r="B139" s="159"/>
      <c r="D139" s="160" t="s">
        <v>831</v>
      </c>
      <c r="E139" s="161" t="s">
        <v>103</v>
      </c>
      <c r="F139" s="162" t="s">
        <v>1283</v>
      </c>
      <c r="H139" s="163">
        <v>85.2</v>
      </c>
      <c r="L139" s="159"/>
      <c r="M139" s="164"/>
      <c r="T139" s="165"/>
      <c r="AT139" s="161" t="s">
        <v>831</v>
      </c>
      <c r="AU139" s="161" t="s">
        <v>218</v>
      </c>
      <c r="AV139" s="12" t="s">
        <v>218</v>
      </c>
      <c r="AW139" s="12" t="s">
        <v>126</v>
      </c>
      <c r="AX139" s="12" t="s">
        <v>103</v>
      </c>
      <c r="AY139" s="161" t="s">
        <v>239</v>
      </c>
    </row>
    <row r="140" spans="2:65" s="1" customFormat="1" ht="24.2" customHeight="1">
      <c r="B140" s="26"/>
      <c r="C140" s="146" t="s">
        <v>249</v>
      </c>
      <c r="D140" s="146" t="s">
        <v>471</v>
      </c>
      <c r="E140" s="147" t="s">
        <v>873</v>
      </c>
      <c r="F140" s="148" t="s">
        <v>874</v>
      </c>
      <c r="G140" s="149" t="s">
        <v>696</v>
      </c>
      <c r="H140" s="150">
        <v>25.56</v>
      </c>
      <c r="I140" s="313"/>
      <c r="J140" s="151">
        <f>ROUND(I140*H140,2)</f>
        <v>0</v>
      </c>
      <c r="K140" s="152"/>
      <c r="L140" s="26"/>
      <c r="M140" s="153" t="s">
        <v>103</v>
      </c>
      <c r="N140" s="106" t="s">
        <v>134</v>
      </c>
      <c r="P140" s="143">
        <f>O140*H140</f>
        <v>0</v>
      </c>
      <c r="Q140" s="143">
        <v>0</v>
      </c>
      <c r="R140" s="143">
        <f>Q140*H140</f>
        <v>0</v>
      </c>
      <c r="S140" s="143">
        <v>0</v>
      </c>
      <c r="T140" s="144">
        <f>S140*H140</f>
        <v>0</v>
      </c>
      <c r="AR140" s="145" t="s">
        <v>253</v>
      </c>
      <c r="AT140" s="145" t="s">
        <v>471</v>
      </c>
      <c r="AU140" s="145" t="s">
        <v>218</v>
      </c>
      <c r="AY140" s="15" t="s">
        <v>239</v>
      </c>
      <c r="BE140" s="110">
        <f>IF(N140="základná",J140,0)</f>
        <v>0</v>
      </c>
      <c r="BF140" s="110">
        <f>IF(N140="znížená",J140,0)</f>
        <v>0</v>
      </c>
      <c r="BG140" s="110">
        <f>IF(N140="zákl. prenesená",J140,0)</f>
        <v>0</v>
      </c>
      <c r="BH140" s="110">
        <f>IF(N140="zníž. prenesená",J140,0)</f>
        <v>0</v>
      </c>
      <c r="BI140" s="110">
        <f>IF(N140="nulová",J140,0)</f>
        <v>0</v>
      </c>
      <c r="BJ140" s="15" t="s">
        <v>218</v>
      </c>
      <c r="BK140" s="110">
        <f>ROUND(I140*H140,2)</f>
        <v>0</v>
      </c>
      <c r="BL140" s="15" t="s">
        <v>253</v>
      </c>
      <c r="BM140" s="145" t="s">
        <v>1284</v>
      </c>
    </row>
    <row r="141" spans="2:65" s="12" customFormat="1">
      <c r="B141" s="159"/>
      <c r="D141" s="160" t="s">
        <v>831</v>
      </c>
      <c r="E141" s="161" t="s">
        <v>103</v>
      </c>
      <c r="F141" s="162" t="s">
        <v>1285</v>
      </c>
      <c r="H141" s="163">
        <v>25.56</v>
      </c>
      <c r="L141" s="159"/>
      <c r="M141" s="164"/>
      <c r="T141" s="165"/>
      <c r="AT141" s="161" t="s">
        <v>831</v>
      </c>
      <c r="AU141" s="161" t="s">
        <v>218</v>
      </c>
      <c r="AV141" s="12" t="s">
        <v>218</v>
      </c>
      <c r="AW141" s="12" t="s">
        <v>126</v>
      </c>
      <c r="AX141" s="12" t="s">
        <v>103</v>
      </c>
      <c r="AY141" s="161" t="s">
        <v>239</v>
      </c>
    </row>
    <row r="142" spans="2:65" s="1" customFormat="1" ht="16.5" customHeight="1">
      <c r="B142" s="26"/>
      <c r="C142" s="133" t="s">
        <v>253</v>
      </c>
      <c r="D142" s="133" t="s">
        <v>237</v>
      </c>
      <c r="E142" s="134" t="s">
        <v>878</v>
      </c>
      <c r="F142" s="135" t="s">
        <v>879</v>
      </c>
      <c r="G142" s="136" t="s">
        <v>835</v>
      </c>
      <c r="H142" s="137">
        <v>48.308</v>
      </c>
      <c r="I142" s="312"/>
      <c r="J142" s="138">
        <f>ROUND(I142*H142,2)</f>
        <v>0</v>
      </c>
      <c r="K142" s="139"/>
      <c r="L142" s="140"/>
      <c r="M142" s="141" t="s">
        <v>103</v>
      </c>
      <c r="N142" s="142" t="s">
        <v>134</v>
      </c>
      <c r="P142" s="143">
        <f>O142*H142</f>
        <v>0</v>
      </c>
      <c r="Q142" s="143">
        <v>1</v>
      </c>
      <c r="R142" s="143">
        <f>Q142*H142</f>
        <v>48.308</v>
      </c>
      <c r="S142" s="143">
        <v>0</v>
      </c>
      <c r="T142" s="144">
        <f>S142*H142</f>
        <v>0</v>
      </c>
      <c r="AR142" s="145" t="s">
        <v>269</v>
      </c>
      <c r="AT142" s="145" t="s">
        <v>237</v>
      </c>
      <c r="AU142" s="145" t="s">
        <v>218</v>
      </c>
      <c r="AY142" s="15" t="s">
        <v>239</v>
      </c>
      <c r="BE142" s="110">
        <f>IF(N142="základná",J142,0)</f>
        <v>0</v>
      </c>
      <c r="BF142" s="110">
        <f>IF(N142="znížená",J142,0)</f>
        <v>0</v>
      </c>
      <c r="BG142" s="110">
        <f>IF(N142="zákl. prenesená",J142,0)</f>
        <v>0</v>
      </c>
      <c r="BH142" s="110">
        <f>IF(N142="zníž. prenesená",J142,0)</f>
        <v>0</v>
      </c>
      <c r="BI142" s="110">
        <f>IF(N142="nulová",J142,0)</f>
        <v>0</v>
      </c>
      <c r="BJ142" s="15" t="s">
        <v>218</v>
      </c>
      <c r="BK142" s="110">
        <f>ROUND(I142*H142,2)</f>
        <v>0</v>
      </c>
      <c r="BL142" s="15" t="s">
        <v>253</v>
      </c>
      <c r="BM142" s="145" t="s">
        <v>1286</v>
      </c>
    </row>
    <row r="143" spans="2:65" s="12" customFormat="1">
      <c r="B143" s="159"/>
      <c r="D143" s="160" t="s">
        <v>831</v>
      </c>
      <c r="E143" s="161" t="s">
        <v>103</v>
      </c>
      <c r="F143" s="162" t="s">
        <v>1287</v>
      </c>
      <c r="H143" s="163">
        <v>48.308</v>
      </c>
      <c r="L143" s="159"/>
      <c r="M143" s="164"/>
      <c r="T143" s="165"/>
      <c r="AT143" s="161" t="s">
        <v>831</v>
      </c>
      <c r="AU143" s="161" t="s">
        <v>218</v>
      </c>
      <c r="AV143" s="12" t="s">
        <v>218</v>
      </c>
      <c r="AW143" s="12" t="s">
        <v>126</v>
      </c>
      <c r="AX143" s="12" t="s">
        <v>103</v>
      </c>
      <c r="AY143" s="161" t="s">
        <v>239</v>
      </c>
    </row>
    <row r="144" spans="2:65" s="11" customFormat="1" ht="23.1" customHeight="1">
      <c r="B144" s="122"/>
      <c r="D144" s="123" t="s">
        <v>163</v>
      </c>
      <c r="E144" s="131" t="s">
        <v>257</v>
      </c>
      <c r="F144" s="131" t="s">
        <v>995</v>
      </c>
      <c r="J144" s="132">
        <f>BK144</f>
        <v>0</v>
      </c>
      <c r="L144" s="122"/>
      <c r="M144" s="126"/>
      <c r="P144" s="127">
        <f>SUM(P145:P147)</f>
        <v>0</v>
      </c>
      <c r="R144" s="127">
        <f>SUM(R145:R147)</f>
        <v>9.332808</v>
      </c>
      <c r="T144" s="128">
        <f>SUM(T145:T147)</f>
        <v>0</v>
      </c>
      <c r="AR144" s="123" t="s">
        <v>103</v>
      </c>
      <c r="AT144" s="129" t="s">
        <v>163</v>
      </c>
      <c r="AU144" s="129" t="s">
        <v>103</v>
      </c>
      <c r="AY144" s="123" t="s">
        <v>239</v>
      </c>
      <c r="BK144" s="130">
        <f>SUM(BK145:BK147)</f>
        <v>0</v>
      </c>
    </row>
    <row r="145" spans="2:65" s="1" customFormat="1" ht="33" customHeight="1">
      <c r="B145" s="26"/>
      <c r="C145" s="146" t="s">
        <v>257</v>
      </c>
      <c r="D145" s="146" t="s">
        <v>471</v>
      </c>
      <c r="E145" s="147" t="s">
        <v>1101</v>
      </c>
      <c r="F145" s="148" t="s">
        <v>1102</v>
      </c>
      <c r="G145" s="149" t="s">
        <v>50</v>
      </c>
      <c r="H145" s="150">
        <v>85.2</v>
      </c>
      <c r="I145" s="313"/>
      <c r="J145" s="151">
        <f>ROUND(I145*H145,2)</f>
        <v>0</v>
      </c>
      <c r="K145" s="152"/>
      <c r="L145" s="26"/>
      <c r="M145" s="153" t="s">
        <v>103</v>
      </c>
      <c r="N145" s="106" t="s">
        <v>134</v>
      </c>
      <c r="P145" s="143">
        <f>O145*H145</f>
        <v>0</v>
      </c>
      <c r="Q145" s="143">
        <v>5.8100000000000001E-3</v>
      </c>
      <c r="R145" s="143">
        <f>Q145*H145</f>
        <v>0.49501200000000001</v>
      </c>
      <c r="S145" s="143">
        <v>0</v>
      </c>
      <c r="T145" s="144">
        <f>S145*H145</f>
        <v>0</v>
      </c>
      <c r="AR145" s="145" t="s">
        <v>253</v>
      </c>
      <c r="AT145" s="145" t="s">
        <v>471</v>
      </c>
      <c r="AU145" s="145" t="s">
        <v>218</v>
      </c>
      <c r="AY145" s="15" t="s">
        <v>239</v>
      </c>
      <c r="BE145" s="110">
        <f>IF(N145="základná",J145,0)</f>
        <v>0</v>
      </c>
      <c r="BF145" s="110">
        <f>IF(N145="znížená",J145,0)</f>
        <v>0</v>
      </c>
      <c r="BG145" s="110">
        <f>IF(N145="zákl. prenesená",J145,0)</f>
        <v>0</v>
      </c>
      <c r="BH145" s="110">
        <f>IF(N145="zníž. prenesená",J145,0)</f>
        <v>0</v>
      </c>
      <c r="BI145" s="110">
        <f>IF(N145="nulová",J145,0)</f>
        <v>0</v>
      </c>
      <c r="BJ145" s="15" t="s">
        <v>218</v>
      </c>
      <c r="BK145" s="110">
        <f>ROUND(I145*H145,2)</f>
        <v>0</v>
      </c>
      <c r="BL145" s="15" t="s">
        <v>253</v>
      </c>
      <c r="BM145" s="145" t="s">
        <v>1288</v>
      </c>
    </row>
    <row r="146" spans="2:65" s="1" customFormat="1" ht="33" customHeight="1">
      <c r="B146" s="26"/>
      <c r="C146" s="146" t="s">
        <v>261</v>
      </c>
      <c r="D146" s="146" t="s">
        <v>471</v>
      </c>
      <c r="E146" s="147" t="s">
        <v>1105</v>
      </c>
      <c r="F146" s="148" t="s">
        <v>1106</v>
      </c>
      <c r="G146" s="149" t="s">
        <v>50</v>
      </c>
      <c r="H146" s="150">
        <v>85.2</v>
      </c>
      <c r="I146" s="313"/>
      <c r="J146" s="151">
        <f>ROUND(I146*H146,2)</f>
        <v>0</v>
      </c>
      <c r="K146" s="152"/>
      <c r="L146" s="26"/>
      <c r="M146" s="153" t="s">
        <v>103</v>
      </c>
      <c r="N146" s="106" t="s">
        <v>134</v>
      </c>
      <c r="P146" s="143">
        <f>O146*H146</f>
        <v>0</v>
      </c>
      <c r="Q146" s="143">
        <v>0.10373</v>
      </c>
      <c r="R146" s="143">
        <f>Q146*H146</f>
        <v>8.8377960000000009</v>
      </c>
      <c r="S146" s="143">
        <v>0</v>
      </c>
      <c r="T146" s="144">
        <f>S146*H146</f>
        <v>0</v>
      </c>
      <c r="AR146" s="145" t="s">
        <v>253</v>
      </c>
      <c r="AT146" s="145" t="s">
        <v>471</v>
      </c>
      <c r="AU146" s="145" t="s">
        <v>218</v>
      </c>
      <c r="AY146" s="15" t="s">
        <v>239</v>
      </c>
      <c r="BE146" s="110">
        <f>IF(N146="základná",J146,0)</f>
        <v>0</v>
      </c>
      <c r="BF146" s="110">
        <f>IF(N146="znížená",J146,0)</f>
        <v>0</v>
      </c>
      <c r="BG146" s="110">
        <f>IF(N146="zákl. prenesená",J146,0)</f>
        <v>0</v>
      </c>
      <c r="BH146" s="110">
        <f>IF(N146="zníž. prenesená",J146,0)</f>
        <v>0</v>
      </c>
      <c r="BI146" s="110">
        <f>IF(N146="nulová",J146,0)</f>
        <v>0</v>
      </c>
      <c r="BJ146" s="15" t="s">
        <v>218</v>
      </c>
      <c r="BK146" s="110">
        <f>ROUND(I146*H146,2)</f>
        <v>0</v>
      </c>
      <c r="BL146" s="15" t="s">
        <v>253</v>
      </c>
      <c r="BM146" s="145" t="s">
        <v>1289</v>
      </c>
    </row>
    <row r="147" spans="2:65" s="12" customFormat="1">
      <c r="B147" s="159"/>
      <c r="D147" s="160" t="s">
        <v>831</v>
      </c>
      <c r="E147" s="161" t="s">
        <v>103</v>
      </c>
      <c r="F147" s="162" t="s">
        <v>1290</v>
      </c>
      <c r="H147" s="163">
        <v>85.2</v>
      </c>
      <c r="L147" s="159"/>
      <c r="M147" s="164"/>
      <c r="T147" s="165"/>
      <c r="AT147" s="161" t="s">
        <v>831</v>
      </c>
      <c r="AU147" s="161" t="s">
        <v>218</v>
      </c>
      <c r="AV147" s="12" t="s">
        <v>218</v>
      </c>
      <c r="AW147" s="12" t="s">
        <v>126</v>
      </c>
      <c r="AX147" s="12" t="s">
        <v>103</v>
      </c>
      <c r="AY147" s="161" t="s">
        <v>239</v>
      </c>
    </row>
    <row r="148" spans="2:65" s="11" customFormat="1" ht="23.1" customHeight="1">
      <c r="B148" s="122"/>
      <c r="D148" s="123" t="s">
        <v>163</v>
      </c>
      <c r="E148" s="131" t="s">
        <v>273</v>
      </c>
      <c r="F148" s="131" t="s">
        <v>1031</v>
      </c>
      <c r="J148" s="132">
        <f>BK148</f>
        <v>0</v>
      </c>
      <c r="L148" s="122"/>
      <c r="M148" s="126"/>
      <c r="P148" s="127">
        <f>SUM(P149:P154)</f>
        <v>0</v>
      </c>
      <c r="R148" s="127">
        <f>SUM(R149:R154)</f>
        <v>0</v>
      </c>
      <c r="T148" s="128">
        <f>SUM(T149:T154)</f>
        <v>0</v>
      </c>
      <c r="AR148" s="123" t="s">
        <v>103</v>
      </c>
      <c r="AT148" s="129" t="s">
        <v>163</v>
      </c>
      <c r="AU148" s="129" t="s">
        <v>103</v>
      </c>
      <c r="AY148" s="123" t="s">
        <v>239</v>
      </c>
      <c r="BK148" s="130">
        <f>SUM(BK149:BK154)</f>
        <v>0</v>
      </c>
    </row>
    <row r="149" spans="2:65" s="1" customFormat="1" ht="24.2" customHeight="1">
      <c r="B149" s="26"/>
      <c r="C149" s="146" t="s">
        <v>265</v>
      </c>
      <c r="D149" s="146" t="s">
        <v>471</v>
      </c>
      <c r="E149" s="147" t="s">
        <v>1209</v>
      </c>
      <c r="F149" s="148" t="s">
        <v>1210</v>
      </c>
      <c r="G149" s="149" t="s">
        <v>835</v>
      </c>
      <c r="H149" s="150">
        <v>77.531999999999996</v>
      </c>
      <c r="I149" s="313"/>
      <c r="J149" s="151">
        <f>ROUND(I149*H149,2)</f>
        <v>0</v>
      </c>
      <c r="K149" s="152"/>
      <c r="L149" s="26"/>
      <c r="M149" s="153" t="s">
        <v>103</v>
      </c>
      <c r="N149" s="106" t="s">
        <v>134</v>
      </c>
      <c r="P149" s="143">
        <f>O149*H149</f>
        <v>0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253</v>
      </c>
      <c r="AT149" s="145" t="s">
        <v>471</v>
      </c>
      <c r="AU149" s="145" t="s">
        <v>218</v>
      </c>
      <c r="AY149" s="15" t="s">
        <v>239</v>
      </c>
      <c r="BE149" s="110">
        <f>IF(N149="základná",J149,0)</f>
        <v>0</v>
      </c>
      <c r="BF149" s="110">
        <f>IF(N149="znížená",J149,0)</f>
        <v>0</v>
      </c>
      <c r="BG149" s="110">
        <f>IF(N149="zákl. prenesená",J149,0)</f>
        <v>0</v>
      </c>
      <c r="BH149" s="110">
        <f>IF(N149="zníž. prenesená",J149,0)</f>
        <v>0</v>
      </c>
      <c r="BI149" s="110">
        <f>IF(N149="nulová",J149,0)</f>
        <v>0</v>
      </c>
      <c r="BJ149" s="15" t="s">
        <v>218</v>
      </c>
      <c r="BK149" s="110">
        <f>ROUND(I149*H149,2)</f>
        <v>0</v>
      </c>
      <c r="BL149" s="15" t="s">
        <v>253</v>
      </c>
      <c r="BM149" s="145" t="s">
        <v>1291</v>
      </c>
    </row>
    <row r="150" spans="2:65" s="1" customFormat="1" ht="24.2" customHeight="1">
      <c r="B150" s="26"/>
      <c r="C150" s="146" t="s">
        <v>269</v>
      </c>
      <c r="D150" s="146" t="s">
        <v>471</v>
      </c>
      <c r="E150" s="147" t="s">
        <v>1212</v>
      </c>
      <c r="F150" s="148" t="s">
        <v>1213</v>
      </c>
      <c r="G150" s="149" t="s">
        <v>835</v>
      </c>
      <c r="H150" s="150">
        <v>1085.4480000000001</v>
      </c>
      <c r="I150" s="313"/>
      <c r="J150" s="151">
        <f>ROUND(I150*H150,2)</f>
        <v>0</v>
      </c>
      <c r="K150" s="152"/>
      <c r="L150" s="26"/>
      <c r="M150" s="153" t="s">
        <v>103</v>
      </c>
      <c r="N150" s="106" t="s">
        <v>134</v>
      </c>
      <c r="P150" s="143">
        <f>O150*H150</f>
        <v>0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253</v>
      </c>
      <c r="AT150" s="145" t="s">
        <v>471</v>
      </c>
      <c r="AU150" s="145" t="s">
        <v>218</v>
      </c>
      <c r="AY150" s="15" t="s">
        <v>239</v>
      </c>
      <c r="BE150" s="110">
        <f>IF(N150="základná",J150,0)</f>
        <v>0</v>
      </c>
      <c r="BF150" s="110">
        <f>IF(N150="znížená",J150,0)</f>
        <v>0</v>
      </c>
      <c r="BG150" s="110">
        <f>IF(N150="zákl. prenesená",J150,0)</f>
        <v>0</v>
      </c>
      <c r="BH150" s="110">
        <f>IF(N150="zníž. prenesená",J150,0)</f>
        <v>0</v>
      </c>
      <c r="BI150" s="110">
        <f>IF(N150="nulová",J150,0)</f>
        <v>0</v>
      </c>
      <c r="BJ150" s="15" t="s">
        <v>218</v>
      </c>
      <c r="BK150" s="110">
        <f>ROUND(I150*H150,2)</f>
        <v>0</v>
      </c>
      <c r="BL150" s="15" t="s">
        <v>253</v>
      </c>
      <c r="BM150" s="145" t="s">
        <v>1292</v>
      </c>
    </row>
    <row r="151" spans="2:65" s="12" customFormat="1">
      <c r="B151" s="159"/>
      <c r="D151" s="160" t="s">
        <v>831</v>
      </c>
      <c r="E151" s="161" t="s">
        <v>103</v>
      </c>
      <c r="F151" s="162" t="s">
        <v>1293</v>
      </c>
      <c r="H151" s="163">
        <v>1085.4480000000001</v>
      </c>
      <c r="L151" s="159"/>
      <c r="M151" s="164"/>
      <c r="T151" s="165"/>
      <c r="AT151" s="161" t="s">
        <v>831</v>
      </c>
      <c r="AU151" s="161" t="s">
        <v>218</v>
      </c>
      <c r="AV151" s="12" t="s">
        <v>218</v>
      </c>
      <c r="AW151" s="12" t="s">
        <v>126</v>
      </c>
      <c r="AX151" s="12" t="s">
        <v>103</v>
      </c>
      <c r="AY151" s="161" t="s">
        <v>239</v>
      </c>
    </row>
    <row r="152" spans="2:65" s="1" customFormat="1" ht="24.2" customHeight="1">
      <c r="B152" s="26"/>
      <c r="C152" s="146" t="s">
        <v>273</v>
      </c>
      <c r="D152" s="146" t="s">
        <v>471</v>
      </c>
      <c r="E152" s="147" t="s">
        <v>1216</v>
      </c>
      <c r="F152" s="148" t="s">
        <v>1217</v>
      </c>
      <c r="G152" s="149" t="s">
        <v>835</v>
      </c>
      <c r="H152" s="150">
        <v>77.531999999999996</v>
      </c>
      <c r="I152" s="313"/>
      <c r="J152" s="151">
        <f>ROUND(I152*H152,2)</f>
        <v>0</v>
      </c>
      <c r="K152" s="152"/>
      <c r="L152" s="26"/>
      <c r="M152" s="153" t="s">
        <v>103</v>
      </c>
      <c r="N152" s="106" t="s">
        <v>134</v>
      </c>
      <c r="P152" s="143">
        <f>O152*H152</f>
        <v>0</v>
      </c>
      <c r="Q152" s="143">
        <v>0</v>
      </c>
      <c r="R152" s="143">
        <f>Q152*H152</f>
        <v>0</v>
      </c>
      <c r="S152" s="143">
        <v>0</v>
      </c>
      <c r="T152" s="144">
        <f>S152*H152</f>
        <v>0</v>
      </c>
      <c r="AR152" s="145" t="s">
        <v>253</v>
      </c>
      <c r="AT152" s="145" t="s">
        <v>471</v>
      </c>
      <c r="AU152" s="145" t="s">
        <v>218</v>
      </c>
      <c r="AY152" s="15" t="s">
        <v>239</v>
      </c>
      <c r="BE152" s="110">
        <f>IF(N152="základná",J152,0)</f>
        <v>0</v>
      </c>
      <c r="BF152" s="110">
        <f>IF(N152="znížená",J152,0)</f>
        <v>0</v>
      </c>
      <c r="BG152" s="110">
        <f>IF(N152="zákl. prenesená",J152,0)</f>
        <v>0</v>
      </c>
      <c r="BH152" s="110">
        <f>IF(N152="zníž. prenesená",J152,0)</f>
        <v>0</v>
      </c>
      <c r="BI152" s="110">
        <f>IF(N152="nulová",J152,0)</f>
        <v>0</v>
      </c>
      <c r="BJ152" s="15" t="s">
        <v>218</v>
      </c>
      <c r="BK152" s="110">
        <f>ROUND(I152*H152,2)</f>
        <v>0</v>
      </c>
      <c r="BL152" s="15" t="s">
        <v>253</v>
      </c>
      <c r="BM152" s="145" t="s">
        <v>1294</v>
      </c>
    </row>
    <row r="153" spans="2:65" s="1" customFormat="1" ht="24.2" customHeight="1">
      <c r="B153" s="26"/>
      <c r="C153" s="146" t="s">
        <v>277</v>
      </c>
      <c r="D153" s="146" t="s">
        <v>471</v>
      </c>
      <c r="E153" s="147" t="s">
        <v>1219</v>
      </c>
      <c r="F153" s="148" t="s">
        <v>1220</v>
      </c>
      <c r="G153" s="149" t="s">
        <v>835</v>
      </c>
      <c r="H153" s="150">
        <v>9.3719999999999999</v>
      </c>
      <c r="I153" s="313"/>
      <c r="J153" s="151">
        <f>ROUND(I153*H153,2)</f>
        <v>0</v>
      </c>
      <c r="K153" s="152"/>
      <c r="L153" s="26"/>
      <c r="M153" s="153" t="s">
        <v>103</v>
      </c>
      <c r="N153" s="106" t="s">
        <v>134</v>
      </c>
      <c r="P153" s="143">
        <f>O153*H153</f>
        <v>0</v>
      </c>
      <c r="Q153" s="143">
        <v>0</v>
      </c>
      <c r="R153" s="143">
        <f>Q153*H153</f>
        <v>0</v>
      </c>
      <c r="S153" s="143">
        <v>0</v>
      </c>
      <c r="T153" s="144">
        <f>S153*H153</f>
        <v>0</v>
      </c>
      <c r="AR153" s="145" t="s">
        <v>253</v>
      </c>
      <c r="AT153" s="145" t="s">
        <v>471</v>
      </c>
      <c r="AU153" s="145" t="s">
        <v>218</v>
      </c>
      <c r="AY153" s="15" t="s">
        <v>239</v>
      </c>
      <c r="BE153" s="110">
        <f>IF(N153="základná",J153,0)</f>
        <v>0</v>
      </c>
      <c r="BF153" s="110">
        <f>IF(N153="znížená",J153,0)</f>
        <v>0</v>
      </c>
      <c r="BG153" s="110">
        <f>IF(N153="zákl. prenesená",J153,0)</f>
        <v>0</v>
      </c>
      <c r="BH153" s="110">
        <f>IF(N153="zníž. prenesená",J153,0)</f>
        <v>0</v>
      </c>
      <c r="BI153" s="110">
        <f>IF(N153="nulová",J153,0)</f>
        <v>0</v>
      </c>
      <c r="BJ153" s="15" t="s">
        <v>218</v>
      </c>
      <c r="BK153" s="110">
        <f>ROUND(I153*H153,2)</f>
        <v>0</v>
      </c>
      <c r="BL153" s="15" t="s">
        <v>253</v>
      </c>
      <c r="BM153" s="145" t="s">
        <v>1295</v>
      </c>
    </row>
    <row r="154" spans="2:65" s="12" customFormat="1">
      <c r="B154" s="159"/>
      <c r="D154" s="160" t="s">
        <v>831</v>
      </c>
      <c r="E154" s="161" t="s">
        <v>103</v>
      </c>
      <c r="F154" s="162" t="s">
        <v>1296</v>
      </c>
      <c r="H154" s="163">
        <v>9.3719999999999999</v>
      </c>
      <c r="L154" s="159"/>
      <c r="M154" s="164"/>
      <c r="T154" s="165"/>
      <c r="AT154" s="161" t="s">
        <v>831</v>
      </c>
      <c r="AU154" s="161" t="s">
        <v>218</v>
      </c>
      <c r="AV154" s="12" t="s">
        <v>218</v>
      </c>
      <c r="AW154" s="12" t="s">
        <v>126</v>
      </c>
      <c r="AX154" s="12" t="s">
        <v>103</v>
      </c>
      <c r="AY154" s="161" t="s">
        <v>239</v>
      </c>
    </row>
    <row r="155" spans="2:65" s="11" customFormat="1" ht="23.1" customHeight="1">
      <c r="B155" s="122"/>
      <c r="D155" s="123" t="s">
        <v>163</v>
      </c>
      <c r="E155" s="131" t="s">
        <v>636</v>
      </c>
      <c r="F155" s="131" t="s">
        <v>1059</v>
      </c>
      <c r="J155" s="132">
        <f>BK155</f>
        <v>0</v>
      </c>
      <c r="L155" s="122"/>
      <c r="M155" s="126"/>
      <c r="P155" s="127">
        <f>P156</f>
        <v>0</v>
      </c>
      <c r="R155" s="127">
        <f>R156</f>
        <v>0</v>
      </c>
      <c r="T155" s="128">
        <f>T156</f>
        <v>0</v>
      </c>
      <c r="AR155" s="123" t="s">
        <v>103</v>
      </c>
      <c r="AT155" s="129" t="s">
        <v>163</v>
      </c>
      <c r="AU155" s="129" t="s">
        <v>103</v>
      </c>
      <c r="AY155" s="123" t="s">
        <v>239</v>
      </c>
      <c r="BK155" s="130">
        <f>BK156</f>
        <v>0</v>
      </c>
    </row>
    <row r="156" spans="2:65" s="1" customFormat="1" ht="33" customHeight="1">
      <c r="B156" s="26"/>
      <c r="C156" s="146" t="s">
        <v>281</v>
      </c>
      <c r="D156" s="146" t="s">
        <v>471</v>
      </c>
      <c r="E156" s="147" t="s">
        <v>1060</v>
      </c>
      <c r="F156" s="148" t="s">
        <v>1061</v>
      </c>
      <c r="G156" s="149" t="s">
        <v>835</v>
      </c>
      <c r="H156" s="150">
        <v>57.640999999999998</v>
      </c>
      <c r="I156" s="313"/>
      <c r="J156" s="151">
        <f>ROUND(I156*H156,2)</f>
        <v>0</v>
      </c>
      <c r="K156" s="152"/>
      <c r="L156" s="26"/>
      <c r="M156" s="154" t="s">
        <v>103</v>
      </c>
      <c r="N156" s="155" t="s">
        <v>134</v>
      </c>
      <c r="O156" s="156"/>
      <c r="P156" s="157">
        <f>O156*H156</f>
        <v>0</v>
      </c>
      <c r="Q156" s="157">
        <v>0</v>
      </c>
      <c r="R156" s="157">
        <f>Q156*H156</f>
        <v>0</v>
      </c>
      <c r="S156" s="157">
        <v>0</v>
      </c>
      <c r="T156" s="158">
        <f>S156*H156</f>
        <v>0</v>
      </c>
      <c r="AR156" s="145" t="s">
        <v>253</v>
      </c>
      <c r="AT156" s="145" t="s">
        <v>471</v>
      </c>
      <c r="AU156" s="145" t="s">
        <v>218</v>
      </c>
      <c r="AY156" s="15" t="s">
        <v>239</v>
      </c>
      <c r="BE156" s="110">
        <f>IF(N156="základná",J156,0)</f>
        <v>0</v>
      </c>
      <c r="BF156" s="110">
        <f>IF(N156="znížená",J156,0)</f>
        <v>0</v>
      </c>
      <c r="BG156" s="110">
        <f>IF(N156="zákl. prenesená",J156,0)</f>
        <v>0</v>
      </c>
      <c r="BH156" s="110">
        <f>IF(N156="zníž. prenesená",J156,0)</f>
        <v>0</v>
      </c>
      <c r="BI156" s="110">
        <f>IF(N156="nulová",J156,0)</f>
        <v>0</v>
      </c>
      <c r="BJ156" s="15" t="s">
        <v>218</v>
      </c>
      <c r="BK156" s="110">
        <f>ROUND(I156*H156,2)</f>
        <v>0</v>
      </c>
      <c r="BL156" s="15" t="s">
        <v>253</v>
      </c>
      <c r="BM156" s="145" t="s">
        <v>1297</v>
      </c>
    </row>
    <row r="157" spans="2:65" s="1" customFormat="1" ht="6.95" customHeight="1">
      <c r="B157" s="36"/>
      <c r="C157" s="37"/>
      <c r="D157" s="37"/>
      <c r="E157" s="37"/>
      <c r="F157" s="37"/>
      <c r="G157" s="37"/>
      <c r="H157" s="37"/>
      <c r="I157" s="37"/>
      <c r="J157" s="37"/>
      <c r="K157" s="37"/>
      <c r="L157" s="26"/>
    </row>
  </sheetData>
  <sheetProtection algorithmName="SHA-512" hashValue="OCqSZxDd0pKVV9EfPFwRvCil2BrHS3P7YuEZSmaDxNc1DpgRqj5pNKDVFstt2OFVuIg8XOWZXciB9/t3kR8QDA==" saltValue="hIRgtUzCDsDpTZbnj41tmw==" spinCount="100000" sheet="1" objects="1" scenarios="1"/>
  <mergeCells count="14">
    <mergeCell ref="E123:H123"/>
    <mergeCell ref="E18:H18"/>
    <mergeCell ref="E9:H9"/>
    <mergeCell ref="D106:F106"/>
    <mergeCell ref="L2:V2"/>
    <mergeCell ref="D107:F107"/>
    <mergeCell ref="E121:H121"/>
    <mergeCell ref="E85:H85"/>
    <mergeCell ref="E7:H7"/>
    <mergeCell ref="E87:H87"/>
    <mergeCell ref="D108:F108"/>
    <mergeCell ref="D105:F105"/>
    <mergeCell ref="E27:H27"/>
    <mergeCell ref="D109:F10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BM262"/>
  <sheetViews>
    <sheetView showGridLines="0" topLeftCell="A78" workbookViewId="0">
      <selection activeCell="Y142" sqref="Y142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185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1298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J108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ROUND((SUM(BE108:BE115) + SUM(BE135:BE261)),  2)</f>
        <v>0</v>
      </c>
      <c r="G35" s="82"/>
      <c r="H35" s="82"/>
      <c r="I35" s="83">
        <v>0.23</v>
      </c>
      <c r="J35" s="81">
        <f>ROUND(((SUM(BE108:BE115) + SUM(BE135:BE261))*I35),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ROUND((SUM(BF108:BF115) + SUM(BF135:BF261)),  2)</f>
        <v>0</v>
      </c>
      <c r="I36" s="85">
        <v>0.23</v>
      </c>
      <c r="J36" s="84">
        <f>ROUND(((SUM(BF108:BF115) + SUM(BF135:BF261))*I36),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ROUND((SUM(BG108:BG115) + SUM(BG135:BG261)),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ROUND((SUM(BH108:BH115) + SUM(BH135:BH261)),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ROUND((SUM(BI108:BI115) + SUM(BI135:BI261)),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SO 215 - Priepust cez Valalický kanál na MK Valaliky- Nové Koščany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J135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J136</f>
        <v>0</v>
      </c>
      <c r="L97" s="97"/>
    </row>
    <row r="98" spans="2:62" s="9" customFormat="1" ht="20.100000000000001" hidden="1" customHeight="1">
      <c r="B98" s="101"/>
      <c r="D98" s="102" t="s">
        <v>817</v>
      </c>
      <c r="E98" s="103"/>
      <c r="F98" s="103"/>
      <c r="G98" s="103"/>
      <c r="H98" s="103"/>
      <c r="I98" s="103"/>
      <c r="J98" s="104">
        <f>J137</f>
        <v>0</v>
      </c>
      <c r="L98" s="101"/>
    </row>
    <row r="99" spans="2:62" s="9" customFormat="1" ht="20.100000000000001" hidden="1" customHeight="1">
      <c r="B99" s="101"/>
      <c r="D99" s="102" t="s">
        <v>818</v>
      </c>
      <c r="E99" s="103"/>
      <c r="F99" s="103"/>
      <c r="G99" s="103"/>
      <c r="H99" s="103"/>
      <c r="I99" s="103"/>
      <c r="J99" s="104">
        <f>J166</f>
        <v>0</v>
      </c>
      <c r="L99" s="101"/>
    </row>
    <row r="100" spans="2:62" s="9" customFormat="1" ht="20.100000000000001" hidden="1" customHeight="1">
      <c r="B100" s="101"/>
      <c r="D100" s="102" t="s">
        <v>1299</v>
      </c>
      <c r="E100" s="103"/>
      <c r="F100" s="103"/>
      <c r="G100" s="103"/>
      <c r="H100" s="103"/>
      <c r="I100" s="103"/>
      <c r="J100" s="104">
        <f>J183</f>
        <v>0</v>
      </c>
      <c r="L100" s="101"/>
    </row>
    <row r="101" spans="2:62" s="9" customFormat="1" ht="20.100000000000001" hidden="1" customHeight="1">
      <c r="B101" s="101"/>
      <c r="D101" s="102" t="s">
        <v>819</v>
      </c>
      <c r="E101" s="103"/>
      <c r="F101" s="103"/>
      <c r="G101" s="103"/>
      <c r="H101" s="103"/>
      <c r="I101" s="103"/>
      <c r="J101" s="104">
        <f>J206</f>
        <v>0</v>
      </c>
      <c r="L101" s="101"/>
    </row>
    <row r="102" spans="2:62" s="9" customFormat="1" ht="20.100000000000001" hidden="1" customHeight="1">
      <c r="B102" s="101"/>
      <c r="D102" s="102" t="s">
        <v>821</v>
      </c>
      <c r="E102" s="103"/>
      <c r="F102" s="103"/>
      <c r="G102" s="103"/>
      <c r="H102" s="103"/>
      <c r="I102" s="103"/>
      <c r="J102" s="104">
        <f>J225</f>
        <v>0</v>
      </c>
      <c r="L102" s="101"/>
    </row>
    <row r="103" spans="2:62" s="9" customFormat="1" ht="20.100000000000001" hidden="1" customHeight="1">
      <c r="B103" s="101"/>
      <c r="D103" s="102" t="s">
        <v>822</v>
      </c>
      <c r="E103" s="103"/>
      <c r="F103" s="103"/>
      <c r="G103" s="103"/>
      <c r="H103" s="103"/>
      <c r="I103" s="103"/>
      <c r="J103" s="104">
        <f>J233</f>
        <v>0</v>
      </c>
      <c r="L103" s="101"/>
    </row>
    <row r="104" spans="2:62" s="8" customFormat="1" ht="24.95" hidden="1" customHeight="1">
      <c r="B104" s="97"/>
      <c r="D104" s="98" t="s">
        <v>823</v>
      </c>
      <c r="E104" s="99"/>
      <c r="F104" s="99"/>
      <c r="G104" s="99"/>
      <c r="H104" s="99"/>
      <c r="I104" s="99"/>
      <c r="J104" s="100">
        <f>J235</f>
        <v>0</v>
      </c>
      <c r="L104" s="97"/>
    </row>
    <row r="105" spans="2:62" s="9" customFormat="1" ht="20.100000000000001" hidden="1" customHeight="1">
      <c r="B105" s="101"/>
      <c r="D105" s="102" t="s">
        <v>824</v>
      </c>
      <c r="E105" s="103"/>
      <c r="F105" s="103"/>
      <c r="G105" s="103"/>
      <c r="H105" s="103"/>
      <c r="I105" s="103"/>
      <c r="J105" s="104">
        <f>J236</f>
        <v>0</v>
      </c>
      <c r="L105" s="101"/>
    </row>
    <row r="106" spans="2:62" s="1" customFormat="1" ht="21.75" hidden="1" customHeight="1">
      <c r="B106" s="26"/>
      <c r="L106" s="26"/>
    </row>
    <row r="107" spans="2:62" s="1" customFormat="1" ht="6.95" hidden="1" customHeight="1">
      <c r="B107" s="26"/>
      <c r="L107" s="26"/>
    </row>
    <row r="108" spans="2:62" s="1" customFormat="1" ht="29.25" hidden="1" customHeight="1">
      <c r="B108" s="26"/>
      <c r="C108" s="96" t="s">
        <v>215</v>
      </c>
      <c r="J108" s="105">
        <f>ROUND(J109 + J110 + J111 + J112 + J113 + J114,2)</f>
        <v>0</v>
      </c>
      <c r="L108" s="26"/>
      <c r="N108" s="106" t="s">
        <v>19</v>
      </c>
    </row>
    <row r="109" spans="2:62" s="1" customFormat="1" ht="18" hidden="1" customHeight="1">
      <c r="B109" s="26"/>
      <c r="D109" s="319" t="s">
        <v>216</v>
      </c>
      <c r="E109" s="317"/>
      <c r="F109" s="317"/>
      <c r="J109" s="108">
        <v>0</v>
      </c>
      <c r="L109" s="26"/>
      <c r="N109" s="109" t="s">
        <v>134</v>
      </c>
      <c r="AY109" s="15" t="s">
        <v>217</v>
      </c>
      <c r="BE109" s="110">
        <f t="shared" ref="BE109:BE114" si="0">IF(N109="základná",J109,0)</f>
        <v>0</v>
      </c>
      <c r="BF109" s="110">
        <f t="shared" ref="BF109:BF114" si="1">IF(N109="znížená",J109,0)</f>
        <v>0</v>
      </c>
      <c r="BG109" s="110">
        <f t="shared" ref="BG109:BG114" si="2">IF(N109="zákl. prenesená",J109,0)</f>
        <v>0</v>
      </c>
      <c r="BH109" s="110">
        <f t="shared" ref="BH109:BH114" si="3">IF(N109="zníž. prenesená",J109,0)</f>
        <v>0</v>
      </c>
      <c r="BI109" s="110">
        <f t="shared" ref="BI109:BI114" si="4">IF(N109="nulová",J109,0)</f>
        <v>0</v>
      </c>
      <c r="BJ109" s="15" t="s">
        <v>218</v>
      </c>
    </row>
    <row r="110" spans="2:62" s="1" customFormat="1" ht="18" hidden="1" customHeight="1">
      <c r="B110" s="26"/>
      <c r="D110" s="319" t="s">
        <v>219</v>
      </c>
      <c r="E110" s="317"/>
      <c r="F110" s="317"/>
      <c r="J110" s="108">
        <v>0</v>
      </c>
      <c r="L110" s="26"/>
      <c r="N110" s="109" t="s">
        <v>134</v>
      </c>
      <c r="AY110" s="15" t="s">
        <v>217</v>
      </c>
      <c r="BE110" s="110">
        <f t="shared" si="0"/>
        <v>0</v>
      </c>
      <c r="BF110" s="110">
        <f t="shared" si="1"/>
        <v>0</v>
      </c>
      <c r="BG110" s="110">
        <f t="shared" si="2"/>
        <v>0</v>
      </c>
      <c r="BH110" s="110">
        <f t="shared" si="3"/>
        <v>0</v>
      </c>
      <c r="BI110" s="110">
        <f t="shared" si="4"/>
        <v>0</v>
      </c>
      <c r="BJ110" s="15" t="s">
        <v>218</v>
      </c>
    </row>
    <row r="111" spans="2:62" s="1" customFormat="1" ht="18" hidden="1" customHeight="1">
      <c r="B111" s="26"/>
      <c r="D111" s="319" t="s">
        <v>220</v>
      </c>
      <c r="E111" s="317"/>
      <c r="F111" s="317"/>
      <c r="J111" s="108">
        <v>0</v>
      </c>
      <c r="L111" s="26"/>
      <c r="N111" s="109" t="s">
        <v>134</v>
      </c>
      <c r="AY111" s="15" t="s">
        <v>217</v>
      </c>
      <c r="BE111" s="110">
        <f t="shared" si="0"/>
        <v>0</v>
      </c>
      <c r="BF111" s="110">
        <f t="shared" si="1"/>
        <v>0</v>
      </c>
      <c r="BG111" s="110">
        <f t="shared" si="2"/>
        <v>0</v>
      </c>
      <c r="BH111" s="110">
        <f t="shared" si="3"/>
        <v>0</v>
      </c>
      <c r="BI111" s="110">
        <f t="shared" si="4"/>
        <v>0</v>
      </c>
      <c r="BJ111" s="15" t="s">
        <v>218</v>
      </c>
    </row>
    <row r="112" spans="2:62" s="1" customFormat="1" ht="18" hidden="1" customHeight="1">
      <c r="B112" s="26"/>
      <c r="D112" s="319" t="s">
        <v>221</v>
      </c>
      <c r="E112" s="317"/>
      <c r="F112" s="317"/>
      <c r="J112" s="108">
        <v>0</v>
      </c>
      <c r="L112" s="26"/>
      <c r="N112" s="109" t="s">
        <v>134</v>
      </c>
      <c r="AY112" s="15" t="s">
        <v>217</v>
      </c>
      <c r="BE112" s="110">
        <f t="shared" si="0"/>
        <v>0</v>
      </c>
      <c r="BF112" s="110">
        <f t="shared" si="1"/>
        <v>0</v>
      </c>
      <c r="BG112" s="110">
        <f t="shared" si="2"/>
        <v>0</v>
      </c>
      <c r="BH112" s="110">
        <f t="shared" si="3"/>
        <v>0</v>
      </c>
      <c r="BI112" s="110">
        <f t="shared" si="4"/>
        <v>0</v>
      </c>
      <c r="BJ112" s="15" t="s">
        <v>218</v>
      </c>
    </row>
    <row r="113" spans="2:62" s="1" customFormat="1" ht="18" hidden="1" customHeight="1">
      <c r="B113" s="26"/>
      <c r="D113" s="319" t="s">
        <v>222</v>
      </c>
      <c r="E113" s="317"/>
      <c r="F113" s="317"/>
      <c r="J113" s="108">
        <v>0</v>
      </c>
      <c r="L113" s="26"/>
      <c r="N113" s="109" t="s">
        <v>134</v>
      </c>
      <c r="AY113" s="15" t="s">
        <v>217</v>
      </c>
      <c r="BE113" s="110">
        <f t="shared" si="0"/>
        <v>0</v>
      </c>
      <c r="BF113" s="110">
        <f t="shared" si="1"/>
        <v>0</v>
      </c>
      <c r="BG113" s="110">
        <f t="shared" si="2"/>
        <v>0</v>
      </c>
      <c r="BH113" s="110">
        <f t="shared" si="3"/>
        <v>0</v>
      </c>
      <c r="BI113" s="110">
        <f t="shared" si="4"/>
        <v>0</v>
      </c>
      <c r="BJ113" s="15" t="s">
        <v>218</v>
      </c>
    </row>
    <row r="114" spans="2:62" s="1" customFormat="1" ht="18" hidden="1" customHeight="1">
      <c r="B114" s="26"/>
      <c r="D114" s="107" t="s">
        <v>223</v>
      </c>
      <c r="J114" s="108">
        <f>ROUND(J30*T114,2)</f>
        <v>0</v>
      </c>
      <c r="L114" s="26"/>
      <c r="N114" s="109" t="s">
        <v>134</v>
      </c>
      <c r="AY114" s="15" t="s">
        <v>224</v>
      </c>
      <c r="BE114" s="110">
        <f t="shared" si="0"/>
        <v>0</v>
      </c>
      <c r="BF114" s="110">
        <f t="shared" si="1"/>
        <v>0</v>
      </c>
      <c r="BG114" s="110">
        <f t="shared" si="2"/>
        <v>0</v>
      </c>
      <c r="BH114" s="110">
        <f t="shared" si="3"/>
        <v>0</v>
      </c>
      <c r="BI114" s="110">
        <f t="shared" si="4"/>
        <v>0</v>
      </c>
      <c r="BJ114" s="15" t="s">
        <v>218</v>
      </c>
    </row>
    <row r="115" spans="2:62" s="1" customFormat="1" hidden="1">
      <c r="B115" s="26"/>
      <c r="L115" s="26"/>
    </row>
    <row r="116" spans="2:62" s="1" customFormat="1" ht="29.25" hidden="1" customHeight="1">
      <c r="B116" s="26"/>
      <c r="C116" s="111" t="s">
        <v>225</v>
      </c>
      <c r="D116" s="86"/>
      <c r="E116" s="86"/>
      <c r="F116" s="86"/>
      <c r="G116" s="86"/>
      <c r="H116" s="86"/>
      <c r="I116" s="86"/>
      <c r="J116" s="112">
        <f>ROUND(J96+J108,2)</f>
        <v>0</v>
      </c>
      <c r="K116" s="86"/>
      <c r="L116" s="26"/>
    </row>
    <row r="117" spans="2:62" s="1" customFormat="1" ht="6.95" hidden="1" customHeight="1"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26"/>
    </row>
    <row r="118" spans="2:62" hidden="1"/>
    <row r="119" spans="2:62" hidden="1"/>
    <row r="120" spans="2:62" hidden="1"/>
    <row r="121" spans="2:62" s="1" customFormat="1" ht="6.95" customHeight="1"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26"/>
    </row>
    <row r="122" spans="2:62" s="1" customFormat="1" ht="24.95" customHeight="1">
      <c r="B122" s="26"/>
      <c r="C122" s="19" t="s">
        <v>21</v>
      </c>
      <c r="L122" s="26"/>
    </row>
    <row r="123" spans="2:62" s="1" customFormat="1" ht="6.95" customHeight="1">
      <c r="B123" s="26"/>
      <c r="L123" s="26"/>
    </row>
    <row r="124" spans="2:62" s="1" customFormat="1" ht="12" customHeight="1">
      <c r="B124" s="26"/>
      <c r="C124" s="23" t="s">
        <v>1</v>
      </c>
      <c r="L124" s="26"/>
    </row>
    <row r="125" spans="2:62" s="1" customFormat="1" ht="16.5" customHeight="1">
      <c r="B125" s="26"/>
      <c r="E125" s="316" t="str">
        <f>E7</f>
        <v>Strategické územie Valalíky</v>
      </c>
      <c r="F125" s="317"/>
      <c r="G125" s="317"/>
      <c r="H125" s="317"/>
      <c r="L125" s="26"/>
    </row>
    <row r="126" spans="2:62" s="1" customFormat="1" ht="12" customHeight="1">
      <c r="B126" s="26"/>
      <c r="C126" s="23" t="s">
        <v>201</v>
      </c>
      <c r="L126" s="26"/>
    </row>
    <row r="127" spans="2:62" s="1" customFormat="1" ht="30" customHeight="1">
      <c r="B127" s="26"/>
      <c r="E127" s="318" t="str">
        <f>E9</f>
        <v>SO 215 - Priepust cez Valalický kanál na MK Valaliky- Nové Koščany</v>
      </c>
      <c r="F127" s="317"/>
      <c r="G127" s="317"/>
      <c r="H127" s="317"/>
      <c r="L127" s="26"/>
    </row>
    <row r="128" spans="2:62" s="1" customFormat="1" ht="6.95" customHeight="1">
      <c r="B128" s="26"/>
      <c r="L128" s="26"/>
    </row>
    <row r="129" spans="2:65" s="1" customFormat="1" ht="12" customHeight="1">
      <c r="B129" s="26"/>
      <c r="C129" s="23" t="s">
        <v>4</v>
      </c>
      <c r="F129" s="22" t="str">
        <f>F12</f>
        <v>kú: Valaliky, kú: Barca, kú: Čaňa</v>
      </c>
      <c r="I129" s="23" t="s">
        <v>13</v>
      </c>
      <c r="J129" s="42" t="str">
        <f>IF(J12="","",J12)</f>
        <v>27. 7. 2026</v>
      </c>
      <c r="L129" s="26"/>
    </row>
    <row r="130" spans="2:65" s="1" customFormat="1" ht="6.95" customHeight="1">
      <c r="B130" s="26"/>
      <c r="L130" s="26"/>
    </row>
    <row r="131" spans="2:65" s="1" customFormat="1" ht="25.7" customHeight="1">
      <c r="B131" s="26"/>
      <c r="C131" s="23" t="s">
        <v>6</v>
      </c>
      <c r="F131" s="22" t="str">
        <f>E15</f>
        <v>Valaliky Industrial Park, s.r.o., Bratislava</v>
      </c>
      <c r="I131" s="23" t="s">
        <v>124</v>
      </c>
      <c r="J131" s="25" t="str">
        <f>E21</f>
        <v>RRi design, spol. s r.o., Košice</v>
      </c>
      <c r="L131" s="26"/>
    </row>
    <row r="132" spans="2:65" s="1" customFormat="1" ht="15.2" customHeight="1">
      <c r="B132" s="26"/>
      <c r="C132" s="23" t="s">
        <v>123</v>
      </c>
      <c r="F132" s="22">
        <f>IF(E18="","",E18)</f>
        <v>0</v>
      </c>
      <c r="I132" s="23" t="s">
        <v>127</v>
      </c>
      <c r="J132" s="25" t="str">
        <f>E24</f>
        <v xml:space="preserve"> </v>
      </c>
      <c r="L132" s="26"/>
    </row>
    <row r="133" spans="2:65" s="1" customFormat="1" ht="10.35" customHeight="1">
      <c r="B133" s="26"/>
      <c r="L133" s="26"/>
    </row>
    <row r="134" spans="2:65" s="10" customFormat="1" ht="29.25" customHeight="1">
      <c r="B134" s="113"/>
      <c r="C134" s="114" t="s">
        <v>226</v>
      </c>
      <c r="D134" s="115" t="s">
        <v>149</v>
      </c>
      <c r="E134" s="115" t="s">
        <v>66</v>
      </c>
      <c r="F134" s="115" t="s">
        <v>67</v>
      </c>
      <c r="G134" s="115" t="s">
        <v>227</v>
      </c>
      <c r="H134" s="115" t="s">
        <v>228</v>
      </c>
      <c r="I134" s="115" t="s">
        <v>229</v>
      </c>
      <c r="J134" s="116" t="s">
        <v>207</v>
      </c>
      <c r="K134" s="117" t="s">
        <v>230</v>
      </c>
      <c r="L134" s="113"/>
      <c r="M134" s="48" t="s">
        <v>103</v>
      </c>
      <c r="N134" s="49" t="s">
        <v>19</v>
      </c>
      <c r="O134" s="49" t="s">
        <v>231</v>
      </c>
      <c r="P134" s="49" t="s">
        <v>232</v>
      </c>
      <c r="Q134" s="49" t="s">
        <v>233</v>
      </c>
      <c r="R134" s="49" t="s">
        <v>234</v>
      </c>
      <c r="S134" s="49" t="s">
        <v>235</v>
      </c>
      <c r="T134" s="50" t="s">
        <v>236</v>
      </c>
    </row>
    <row r="135" spans="2:65" s="1" customFormat="1" ht="23.1" customHeight="1">
      <c r="B135" s="26"/>
      <c r="C135" s="53" t="s">
        <v>203</v>
      </c>
      <c r="J135" s="118">
        <f>BK135</f>
        <v>0</v>
      </c>
      <c r="L135" s="26"/>
      <c r="M135" s="51"/>
      <c r="N135" s="43"/>
      <c r="O135" s="43"/>
      <c r="P135" s="119">
        <f>P136+P235</f>
        <v>0</v>
      </c>
      <c r="Q135" s="43"/>
      <c r="R135" s="119">
        <f>R136+R235</f>
        <v>714.3010461491001</v>
      </c>
      <c r="S135" s="43"/>
      <c r="T135" s="120">
        <f>T136+T235</f>
        <v>0</v>
      </c>
      <c r="AT135" s="15" t="s">
        <v>163</v>
      </c>
      <c r="AU135" s="15" t="s">
        <v>209</v>
      </c>
      <c r="BK135" s="121">
        <f>BK136+BK235</f>
        <v>0</v>
      </c>
    </row>
    <row r="136" spans="2:65" s="11" customFormat="1" ht="26.1" customHeight="1">
      <c r="B136" s="122"/>
      <c r="D136" s="123" t="s">
        <v>163</v>
      </c>
      <c r="E136" s="124" t="s">
        <v>825</v>
      </c>
      <c r="F136" s="124" t="s">
        <v>826</v>
      </c>
      <c r="J136" s="125">
        <f>BK136</f>
        <v>0</v>
      </c>
      <c r="L136" s="122"/>
      <c r="M136" s="126"/>
      <c r="P136" s="127">
        <f>P137+P166+P183+P206+P225+P233</f>
        <v>0</v>
      </c>
      <c r="R136" s="127">
        <f>R137+R166+R183+R206+R225+R233</f>
        <v>713.34528614910005</v>
      </c>
      <c r="T136" s="128">
        <f>T137+T166+T183+T206+T225+T233</f>
        <v>0</v>
      </c>
      <c r="AR136" s="123" t="s">
        <v>103</v>
      </c>
      <c r="AT136" s="129" t="s">
        <v>163</v>
      </c>
      <c r="AU136" s="129" t="s">
        <v>164</v>
      </c>
      <c r="AY136" s="123" t="s">
        <v>239</v>
      </c>
      <c r="BK136" s="130">
        <f>BK137+BK166+BK183+BK206+BK225+BK233</f>
        <v>0</v>
      </c>
    </row>
    <row r="137" spans="2:65" s="11" customFormat="1" ht="23.1" customHeight="1">
      <c r="B137" s="122"/>
      <c r="D137" s="123" t="s">
        <v>163</v>
      </c>
      <c r="E137" s="131" t="s">
        <v>103</v>
      </c>
      <c r="F137" s="131" t="s">
        <v>827</v>
      </c>
      <c r="J137" s="132">
        <f>BK137</f>
        <v>0</v>
      </c>
      <c r="L137" s="122"/>
      <c r="M137" s="126"/>
      <c r="P137" s="127">
        <f>SUM(P138:P165)</f>
        <v>0</v>
      </c>
      <c r="R137" s="127">
        <f>SUM(R138:R165)</f>
        <v>61.606999999999999</v>
      </c>
      <c r="T137" s="128">
        <f>SUM(T138:T165)</f>
        <v>0</v>
      </c>
      <c r="AR137" s="123" t="s">
        <v>103</v>
      </c>
      <c r="AT137" s="129" t="s">
        <v>163</v>
      </c>
      <c r="AU137" s="129" t="s">
        <v>103</v>
      </c>
      <c r="AY137" s="123" t="s">
        <v>239</v>
      </c>
      <c r="BK137" s="130">
        <f>SUM(BK138:BK165)</f>
        <v>0</v>
      </c>
    </row>
    <row r="138" spans="2:65" s="1" customFormat="1" ht="24.2" customHeight="1">
      <c r="B138" s="26"/>
      <c r="C138" s="146" t="s">
        <v>103</v>
      </c>
      <c r="D138" s="146" t="s">
        <v>471</v>
      </c>
      <c r="E138" s="147" t="s">
        <v>1300</v>
      </c>
      <c r="F138" s="148" t="s">
        <v>1301</v>
      </c>
      <c r="G138" s="149" t="s">
        <v>349</v>
      </c>
      <c r="H138" s="150">
        <v>50</v>
      </c>
      <c r="I138" s="313"/>
      <c r="J138" s="151">
        <f>ROUND(I138*H138,2)</f>
        <v>0</v>
      </c>
      <c r="K138" s="152"/>
      <c r="L138" s="26"/>
      <c r="M138" s="153" t="s">
        <v>103</v>
      </c>
      <c r="N138" s="106" t="s">
        <v>134</v>
      </c>
      <c r="P138" s="143">
        <f>O138*H138</f>
        <v>0</v>
      </c>
      <c r="Q138" s="143">
        <v>1.9900000000000001E-2</v>
      </c>
      <c r="R138" s="143">
        <f>Q138*H138</f>
        <v>0.99500000000000011</v>
      </c>
      <c r="S138" s="143">
        <v>0</v>
      </c>
      <c r="T138" s="144">
        <f>S138*H138</f>
        <v>0</v>
      </c>
      <c r="AR138" s="145" t="s">
        <v>253</v>
      </c>
      <c r="AT138" s="145" t="s">
        <v>471</v>
      </c>
      <c r="AU138" s="145" t="s">
        <v>218</v>
      </c>
      <c r="AY138" s="15" t="s">
        <v>239</v>
      </c>
      <c r="BE138" s="110">
        <f>IF(N138="základná",J138,0)</f>
        <v>0</v>
      </c>
      <c r="BF138" s="110">
        <f>IF(N138="znížená",J138,0)</f>
        <v>0</v>
      </c>
      <c r="BG138" s="110">
        <f>IF(N138="zákl. prenesená",J138,0)</f>
        <v>0</v>
      </c>
      <c r="BH138" s="110">
        <f>IF(N138="zníž. prenesená",J138,0)</f>
        <v>0</v>
      </c>
      <c r="BI138" s="110">
        <f>IF(N138="nulová",J138,0)</f>
        <v>0</v>
      </c>
      <c r="BJ138" s="15" t="s">
        <v>218</v>
      </c>
      <c r="BK138" s="110">
        <f>ROUND(I138*H138,2)</f>
        <v>0</v>
      </c>
      <c r="BL138" s="15" t="s">
        <v>253</v>
      </c>
      <c r="BM138" s="145" t="s">
        <v>1302</v>
      </c>
    </row>
    <row r="139" spans="2:65" s="12" customFormat="1">
      <c r="B139" s="159"/>
      <c r="D139" s="160" t="s">
        <v>831</v>
      </c>
      <c r="E139" s="161" t="s">
        <v>103</v>
      </c>
      <c r="F139" s="162" t="s">
        <v>1303</v>
      </c>
      <c r="H139" s="163">
        <v>50</v>
      </c>
      <c r="L139" s="159"/>
      <c r="M139" s="164"/>
      <c r="T139" s="165"/>
      <c r="AT139" s="161" t="s">
        <v>831</v>
      </c>
      <c r="AU139" s="161" t="s">
        <v>218</v>
      </c>
      <c r="AV139" s="12" t="s">
        <v>218</v>
      </c>
      <c r="AW139" s="12" t="s">
        <v>126</v>
      </c>
      <c r="AX139" s="12" t="s">
        <v>164</v>
      </c>
      <c r="AY139" s="161" t="s">
        <v>239</v>
      </c>
    </row>
    <row r="140" spans="2:65" s="1" customFormat="1" ht="33" customHeight="1">
      <c r="B140" s="26"/>
      <c r="C140" s="146" t="s">
        <v>218</v>
      </c>
      <c r="D140" s="146" t="s">
        <v>471</v>
      </c>
      <c r="E140" s="147" t="s">
        <v>1304</v>
      </c>
      <c r="F140" s="148" t="s">
        <v>1305</v>
      </c>
      <c r="G140" s="149" t="s">
        <v>647</v>
      </c>
      <c r="H140" s="150">
        <v>960</v>
      </c>
      <c r="I140" s="313"/>
      <c r="J140" s="151">
        <f>ROUND(I140*H140,2)</f>
        <v>0</v>
      </c>
      <c r="K140" s="152"/>
      <c r="L140" s="26"/>
      <c r="M140" s="153" t="s">
        <v>103</v>
      </c>
      <c r="N140" s="106" t="s">
        <v>134</v>
      </c>
      <c r="P140" s="143">
        <f>O140*H140</f>
        <v>0</v>
      </c>
      <c r="Q140" s="143">
        <v>0</v>
      </c>
      <c r="R140" s="143">
        <f>Q140*H140</f>
        <v>0</v>
      </c>
      <c r="S140" s="143">
        <v>0</v>
      </c>
      <c r="T140" s="144">
        <f>S140*H140</f>
        <v>0</v>
      </c>
      <c r="AR140" s="145" t="s">
        <v>253</v>
      </c>
      <c r="AT140" s="145" t="s">
        <v>471</v>
      </c>
      <c r="AU140" s="145" t="s">
        <v>218</v>
      </c>
      <c r="AY140" s="15" t="s">
        <v>239</v>
      </c>
      <c r="BE140" s="110">
        <f>IF(N140="základná",J140,0)</f>
        <v>0</v>
      </c>
      <c r="BF140" s="110">
        <f>IF(N140="znížená",J140,0)</f>
        <v>0</v>
      </c>
      <c r="BG140" s="110">
        <f>IF(N140="zákl. prenesená",J140,0)</f>
        <v>0</v>
      </c>
      <c r="BH140" s="110">
        <f>IF(N140="zníž. prenesená",J140,0)</f>
        <v>0</v>
      </c>
      <c r="BI140" s="110">
        <f>IF(N140="nulová",J140,0)</f>
        <v>0</v>
      </c>
      <c r="BJ140" s="15" t="s">
        <v>218</v>
      </c>
      <c r="BK140" s="110">
        <f>ROUND(I140*H140,2)</f>
        <v>0</v>
      </c>
      <c r="BL140" s="15" t="s">
        <v>253</v>
      </c>
      <c r="BM140" s="145" t="s">
        <v>1306</v>
      </c>
    </row>
    <row r="141" spans="2:65" s="12" customFormat="1">
      <c r="B141" s="159"/>
      <c r="D141" s="160" t="s">
        <v>831</v>
      </c>
      <c r="E141" s="161" t="s">
        <v>103</v>
      </c>
      <c r="F141" s="162" t="s">
        <v>1307</v>
      </c>
      <c r="H141" s="163">
        <v>960</v>
      </c>
      <c r="L141" s="159"/>
      <c r="M141" s="164"/>
      <c r="T141" s="165"/>
      <c r="AT141" s="161" t="s">
        <v>831</v>
      </c>
      <c r="AU141" s="161" t="s">
        <v>218</v>
      </c>
      <c r="AV141" s="12" t="s">
        <v>218</v>
      </c>
      <c r="AW141" s="12" t="s">
        <v>126</v>
      </c>
      <c r="AX141" s="12" t="s">
        <v>164</v>
      </c>
      <c r="AY141" s="161" t="s">
        <v>239</v>
      </c>
    </row>
    <row r="142" spans="2:65" s="1" customFormat="1" ht="24.2" customHeight="1">
      <c r="B142" s="26"/>
      <c r="C142" s="146" t="s">
        <v>249</v>
      </c>
      <c r="D142" s="146" t="s">
        <v>471</v>
      </c>
      <c r="E142" s="147" t="s">
        <v>1308</v>
      </c>
      <c r="F142" s="148" t="s">
        <v>1309</v>
      </c>
      <c r="G142" s="149" t="s">
        <v>57</v>
      </c>
      <c r="H142" s="150">
        <v>20</v>
      </c>
      <c r="I142" s="313"/>
      <c r="J142" s="151">
        <f>ROUND(I142*H142,2)</f>
        <v>0</v>
      </c>
      <c r="K142" s="152"/>
      <c r="L142" s="26"/>
      <c r="M142" s="153" t="s">
        <v>103</v>
      </c>
      <c r="N142" s="106" t="s">
        <v>134</v>
      </c>
      <c r="P142" s="143">
        <f>O142*H142</f>
        <v>0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253</v>
      </c>
      <c r="AT142" s="145" t="s">
        <v>471</v>
      </c>
      <c r="AU142" s="145" t="s">
        <v>218</v>
      </c>
      <c r="AY142" s="15" t="s">
        <v>239</v>
      </c>
      <c r="BE142" s="110">
        <f>IF(N142="základná",J142,0)</f>
        <v>0</v>
      </c>
      <c r="BF142" s="110">
        <f>IF(N142="znížená",J142,0)</f>
        <v>0</v>
      </c>
      <c r="BG142" s="110">
        <f>IF(N142="zákl. prenesená",J142,0)</f>
        <v>0</v>
      </c>
      <c r="BH142" s="110">
        <f>IF(N142="zníž. prenesená",J142,0)</f>
        <v>0</v>
      </c>
      <c r="BI142" s="110">
        <f>IF(N142="nulová",J142,0)</f>
        <v>0</v>
      </c>
      <c r="BJ142" s="15" t="s">
        <v>218</v>
      </c>
      <c r="BK142" s="110">
        <f>ROUND(I142*H142,2)</f>
        <v>0</v>
      </c>
      <c r="BL142" s="15" t="s">
        <v>253</v>
      </c>
      <c r="BM142" s="145" t="s">
        <v>1310</v>
      </c>
    </row>
    <row r="143" spans="2:65" s="1" customFormat="1" ht="24.2" customHeight="1">
      <c r="B143" s="26"/>
      <c r="C143" s="146" t="s">
        <v>253</v>
      </c>
      <c r="D143" s="146" t="s">
        <v>471</v>
      </c>
      <c r="E143" s="147" t="s">
        <v>1311</v>
      </c>
      <c r="F143" s="148" t="s">
        <v>1312</v>
      </c>
      <c r="G143" s="149" t="s">
        <v>696</v>
      </c>
      <c r="H143" s="150">
        <v>40</v>
      </c>
      <c r="I143" s="313"/>
      <c r="J143" s="151">
        <f>ROUND(I143*H143,2)</f>
        <v>0</v>
      </c>
      <c r="K143" s="152"/>
      <c r="L143" s="26"/>
      <c r="M143" s="153" t="s">
        <v>103</v>
      </c>
      <c r="N143" s="106" t="s">
        <v>134</v>
      </c>
      <c r="P143" s="143">
        <f>O143*H143</f>
        <v>0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253</v>
      </c>
      <c r="AT143" s="145" t="s">
        <v>471</v>
      </c>
      <c r="AU143" s="145" t="s">
        <v>218</v>
      </c>
      <c r="AY143" s="15" t="s">
        <v>239</v>
      </c>
      <c r="BE143" s="110">
        <f>IF(N143="základná",J143,0)</f>
        <v>0</v>
      </c>
      <c r="BF143" s="110">
        <f>IF(N143="znížená",J143,0)</f>
        <v>0</v>
      </c>
      <c r="BG143" s="110">
        <f>IF(N143="zákl. prenesená",J143,0)</f>
        <v>0</v>
      </c>
      <c r="BH143" s="110">
        <f>IF(N143="zníž. prenesená",J143,0)</f>
        <v>0</v>
      </c>
      <c r="BI143" s="110">
        <f>IF(N143="nulová",J143,0)</f>
        <v>0</v>
      </c>
      <c r="BJ143" s="15" t="s">
        <v>218</v>
      </c>
      <c r="BK143" s="110">
        <f>ROUND(I143*H143,2)</f>
        <v>0</v>
      </c>
      <c r="BL143" s="15" t="s">
        <v>253</v>
      </c>
      <c r="BM143" s="145" t="s">
        <v>1313</v>
      </c>
    </row>
    <row r="144" spans="2:65" s="12" customFormat="1">
      <c r="B144" s="159"/>
      <c r="D144" s="160" t="s">
        <v>831</v>
      </c>
      <c r="E144" s="161" t="s">
        <v>103</v>
      </c>
      <c r="F144" s="162" t="s">
        <v>1314</v>
      </c>
      <c r="H144" s="163">
        <v>40</v>
      </c>
      <c r="L144" s="159"/>
      <c r="M144" s="164"/>
      <c r="T144" s="165"/>
      <c r="AT144" s="161" t="s">
        <v>831</v>
      </c>
      <c r="AU144" s="161" t="s">
        <v>218</v>
      </c>
      <c r="AV144" s="12" t="s">
        <v>218</v>
      </c>
      <c r="AW144" s="12" t="s">
        <v>126</v>
      </c>
      <c r="AX144" s="12" t="s">
        <v>164</v>
      </c>
      <c r="AY144" s="161" t="s">
        <v>239</v>
      </c>
    </row>
    <row r="145" spans="2:65" s="1" customFormat="1" ht="24.2" customHeight="1">
      <c r="B145" s="26"/>
      <c r="C145" s="146" t="s">
        <v>257</v>
      </c>
      <c r="D145" s="146" t="s">
        <v>471</v>
      </c>
      <c r="E145" s="147" t="s">
        <v>847</v>
      </c>
      <c r="F145" s="148" t="s">
        <v>848</v>
      </c>
      <c r="G145" s="149" t="s">
        <v>696</v>
      </c>
      <c r="H145" s="150">
        <v>444.88799999999998</v>
      </c>
      <c r="I145" s="313"/>
      <c r="J145" s="151">
        <f>ROUND(I145*H145,2)</f>
        <v>0</v>
      </c>
      <c r="K145" s="152"/>
      <c r="L145" s="26"/>
      <c r="M145" s="153" t="s">
        <v>103</v>
      </c>
      <c r="N145" s="106" t="s">
        <v>134</v>
      </c>
      <c r="P145" s="143">
        <f>O145*H145</f>
        <v>0</v>
      </c>
      <c r="Q145" s="143">
        <v>0</v>
      </c>
      <c r="R145" s="143">
        <f>Q145*H145</f>
        <v>0</v>
      </c>
      <c r="S145" s="143">
        <v>0</v>
      </c>
      <c r="T145" s="144">
        <f>S145*H145</f>
        <v>0</v>
      </c>
      <c r="AR145" s="145" t="s">
        <v>253</v>
      </c>
      <c r="AT145" s="145" t="s">
        <v>471</v>
      </c>
      <c r="AU145" s="145" t="s">
        <v>218</v>
      </c>
      <c r="AY145" s="15" t="s">
        <v>239</v>
      </c>
      <c r="BE145" s="110">
        <f>IF(N145="základná",J145,0)</f>
        <v>0</v>
      </c>
      <c r="BF145" s="110">
        <f>IF(N145="znížená",J145,0)</f>
        <v>0</v>
      </c>
      <c r="BG145" s="110">
        <f>IF(N145="zákl. prenesená",J145,0)</f>
        <v>0</v>
      </c>
      <c r="BH145" s="110">
        <f>IF(N145="zníž. prenesená",J145,0)</f>
        <v>0</v>
      </c>
      <c r="BI145" s="110">
        <f>IF(N145="nulová",J145,0)</f>
        <v>0</v>
      </c>
      <c r="BJ145" s="15" t="s">
        <v>218</v>
      </c>
      <c r="BK145" s="110">
        <f>ROUND(I145*H145,2)</f>
        <v>0</v>
      </c>
      <c r="BL145" s="15" t="s">
        <v>253</v>
      </c>
      <c r="BM145" s="145" t="s">
        <v>1315</v>
      </c>
    </row>
    <row r="146" spans="2:65" s="12" customFormat="1" ht="20.45" customHeight="1">
      <c r="B146" s="159"/>
      <c r="D146" s="160" t="s">
        <v>831</v>
      </c>
      <c r="E146" s="161" t="s">
        <v>103</v>
      </c>
      <c r="F146" s="162" t="s">
        <v>1316</v>
      </c>
      <c r="H146" s="163">
        <v>444.88799999999998</v>
      </c>
      <c r="L146" s="159"/>
      <c r="M146" s="164"/>
      <c r="T146" s="165"/>
      <c r="AT146" s="161" t="s">
        <v>831</v>
      </c>
      <c r="AU146" s="161" t="s">
        <v>218</v>
      </c>
      <c r="AV146" s="12" t="s">
        <v>218</v>
      </c>
      <c r="AW146" s="12" t="s">
        <v>126</v>
      </c>
      <c r="AX146" s="12" t="s">
        <v>103</v>
      </c>
      <c r="AY146" s="161" t="s">
        <v>239</v>
      </c>
    </row>
    <row r="147" spans="2:65" s="1" customFormat="1" ht="38.1" customHeight="1">
      <c r="B147" s="26"/>
      <c r="C147" s="146" t="s">
        <v>261</v>
      </c>
      <c r="D147" s="146" t="s">
        <v>471</v>
      </c>
      <c r="E147" s="147" t="s">
        <v>1317</v>
      </c>
      <c r="F147" s="148" t="s">
        <v>1318</v>
      </c>
      <c r="G147" s="149" t="s">
        <v>696</v>
      </c>
      <c r="H147" s="150">
        <v>620.18799999999999</v>
      </c>
      <c r="I147" s="313"/>
      <c r="J147" s="151">
        <f>ROUND(I147*H147,2)</f>
        <v>0</v>
      </c>
      <c r="K147" s="152"/>
      <c r="L147" s="26"/>
      <c r="M147" s="153" t="s">
        <v>103</v>
      </c>
      <c r="N147" s="106" t="s">
        <v>134</v>
      </c>
      <c r="P147" s="143">
        <f>O147*H147</f>
        <v>0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253</v>
      </c>
      <c r="AT147" s="145" t="s">
        <v>471</v>
      </c>
      <c r="AU147" s="145" t="s">
        <v>218</v>
      </c>
      <c r="AY147" s="15" t="s">
        <v>239</v>
      </c>
      <c r="BE147" s="110">
        <f>IF(N147="základná",J147,0)</f>
        <v>0</v>
      </c>
      <c r="BF147" s="110">
        <f>IF(N147="znížená",J147,0)</f>
        <v>0</v>
      </c>
      <c r="BG147" s="110">
        <f>IF(N147="zákl. prenesená",J147,0)</f>
        <v>0</v>
      </c>
      <c r="BH147" s="110">
        <f>IF(N147="zníž. prenesená",J147,0)</f>
        <v>0</v>
      </c>
      <c r="BI147" s="110">
        <f>IF(N147="nulová",J147,0)</f>
        <v>0</v>
      </c>
      <c r="BJ147" s="15" t="s">
        <v>218</v>
      </c>
      <c r="BK147" s="110">
        <f>ROUND(I147*H147,2)</f>
        <v>0</v>
      </c>
      <c r="BL147" s="15" t="s">
        <v>253</v>
      </c>
      <c r="BM147" s="145" t="s">
        <v>1319</v>
      </c>
    </row>
    <row r="148" spans="2:65" s="12" customFormat="1">
      <c r="B148" s="159"/>
      <c r="D148" s="160" t="s">
        <v>831</v>
      </c>
      <c r="E148" s="161" t="s">
        <v>103</v>
      </c>
      <c r="F148" s="162" t="s">
        <v>1320</v>
      </c>
      <c r="H148" s="163">
        <v>444.88799999999998</v>
      </c>
      <c r="L148" s="159"/>
      <c r="M148" s="164"/>
      <c r="T148" s="165"/>
      <c r="AT148" s="161" t="s">
        <v>831</v>
      </c>
      <c r="AU148" s="161" t="s">
        <v>218</v>
      </c>
      <c r="AV148" s="12" t="s">
        <v>218</v>
      </c>
      <c r="AW148" s="12" t="s">
        <v>126</v>
      </c>
      <c r="AX148" s="12" t="s">
        <v>164</v>
      </c>
      <c r="AY148" s="161" t="s">
        <v>239</v>
      </c>
    </row>
    <row r="149" spans="2:65" s="12" customFormat="1">
      <c r="B149" s="159"/>
      <c r="D149" s="160" t="s">
        <v>831</v>
      </c>
      <c r="E149" s="161" t="s">
        <v>103</v>
      </c>
      <c r="F149" s="162" t="s">
        <v>1321</v>
      </c>
      <c r="H149" s="163">
        <v>175.3</v>
      </c>
      <c r="L149" s="159"/>
      <c r="M149" s="164"/>
      <c r="T149" s="165"/>
      <c r="AT149" s="161" t="s">
        <v>831</v>
      </c>
      <c r="AU149" s="161" t="s">
        <v>218</v>
      </c>
      <c r="AV149" s="12" t="s">
        <v>218</v>
      </c>
      <c r="AW149" s="12" t="s">
        <v>126</v>
      </c>
      <c r="AX149" s="12" t="s">
        <v>164</v>
      </c>
      <c r="AY149" s="161" t="s">
        <v>239</v>
      </c>
    </row>
    <row r="150" spans="2:65" s="13" customFormat="1">
      <c r="B150" s="166"/>
      <c r="D150" s="160" t="s">
        <v>831</v>
      </c>
      <c r="E150" s="167" t="s">
        <v>103</v>
      </c>
      <c r="F150" s="168" t="s">
        <v>846</v>
      </c>
      <c r="H150" s="169">
        <v>620.18799999999999</v>
      </c>
      <c r="L150" s="166"/>
      <c r="M150" s="170"/>
      <c r="T150" s="171"/>
      <c r="AT150" s="167" t="s">
        <v>831</v>
      </c>
      <c r="AU150" s="167" t="s">
        <v>218</v>
      </c>
      <c r="AV150" s="13" t="s">
        <v>253</v>
      </c>
      <c r="AW150" s="13" t="s">
        <v>126</v>
      </c>
      <c r="AX150" s="13" t="s">
        <v>103</v>
      </c>
      <c r="AY150" s="167" t="s">
        <v>239</v>
      </c>
    </row>
    <row r="151" spans="2:65" s="1" customFormat="1" ht="44.25" customHeight="1">
      <c r="B151" s="26"/>
      <c r="C151" s="146" t="s">
        <v>265</v>
      </c>
      <c r="D151" s="146" t="s">
        <v>471</v>
      </c>
      <c r="E151" s="147" t="s">
        <v>1322</v>
      </c>
      <c r="F151" s="148" t="s">
        <v>1323</v>
      </c>
      <c r="G151" s="149" t="s">
        <v>696</v>
      </c>
      <c r="H151" s="150">
        <v>539.17600000000004</v>
      </c>
      <c r="I151" s="313"/>
      <c r="J151" s="151">
        <f>ROUND(I151*H151,2)</f>
        <v>0</v>
      </c>
      <c r="K151" s="152"/>
      <c r="L151" s="26"/>
      <c r="M151" s="153" t="s">
        <v>103</v>
      </c>
      <c r="N151" s="106" t="s">
        <v>134</v>
      </c>
      <c r="P151" s="143">
        <f>O151*H151</f>
        <v>0</v>
      </c>
      <c r="Q151" s="143">
        <v>0</v>
      </c>
      <c r="R151" s="143">
        <f>Q151*H151</f>
        <v>0</v>
      </c>
      <c r="S151" s="143">
        <v>0</v>
      </c>
      <c r="T151" s="144">
        <f>S151*H151</f>
        <v>0</v>
      </c>
      <c r="AR151" s="145" t="s">
        <v>253</v>
      </c>
      <c r="AT151" s="145" t="s">
        <v>471</v>
      </c>
      <c r="AU151" s="145" t="s">
        <v>218</v>
      </c>
      <c r="AY151" s="15" t="s">
        <v>239</v>
      </c>
      <c r="BE151" s="110">
        <f>IF(N151="základná",J151,0)</f>
        <v>0</v>
      </c>
      <c r="BF151" s="110">
        <f>IF(N151="znížená",J151,0)</f>
        <v>0</v>
      </c>
      <c r="BG151" s="110">
        <f>IF(N151="zákl. prenesená",J151,0)</f>
        <v>0</v>
      </c>
      <c r="BH151" s="110">
        <f>IF(N151="zníž. prenesená",J151,0)</f>
        <v>0</v>
      </c>
      <c r="BI151" s="110">
        <f>IF(N151="nulová",J151,0)</f>
        <v>0</v>
      </c>
      <c r="BJ151" s="15" t="s">
        <v>218</v>
      </c>
      <c r="BK151" s="110">
        <f>ROUND(I151*H151,2)</f>
        <v>0</v>
      </c>
      <c r="BL151" s="15" t="s">
        <v>253</v>
      </c>
      <c r="BM151" s="145" t="s">
        <v>1324</v>
      </c>
    </row>
    <row r="152" spans="2:65" s="12" customFormat="1" ht="20.45" customHeight="1">
      <c r="B152" s="159"/>
      <c r="D152" s="160" t="s">
        <v>831</v>
      </c>
      <c r="E152" s="161" t="s">
        <v>103</v>
      </c>
      <c r="F152" s="162" t="s">
        <v>1325</v>
      </c>
      <c r="H152" s="163">
        <v>539.17600000000004</v>
      </c>
      <c r="L152" s="159"/>
      <c r="M152" s="164"/>
      <c r="T152" s="165"/>
      <c r="AT152" s="161" t="s">
        <v>831</v>
      </c>
      <c r="AU152" s="161" t="s">
        <v>218</v>
      </c>
      <c r="AV152" s="12" t="s">
        <v>218</v>
      </c>
      <c r="AW152" s="12" t="s">
        <v>126</v>
      </c>
      <c r="AX152" s="12" t="s">
        <v>103</v>
      </c>
      <c r="AY152" s="161" t="s">
        <v>239</v>
      </c>
    </row>
    <row r="153" spans="2:65" s="1" customFormat="1" ht="24.2" customHeight="1">
      <c r="B153" s="26"/>
      <c r="C153" s="146" t="s">
        <v>269</v>
      </c>
      <c r="D153" s="146" t="s">
        <v>471</v>
      </c>
      <c r="E153" s="147" t="s">
        <v>1326</v>
      </c>
      <c r="F153" s="148" t="s">
        <v>1167</v>
      </c>
      <c r="G153" s="149" t="s">
        <v>696</v>
      </c>
      <c r="H153" s="150">
        <v>175.3</v>
      </c>
      <c r="I153" s="313"/>
      <c r="J153" s="151">
        <f>ROUND(I153*H153,2)</f>
        <v>0</v>
      </c>
      <c r="K153" s="152"/>
      <c r="L153" s="26"/>
      <c r="M153" s="153" t="s">
        <v>103</v>
      </c>
      <c r="N153" s="106" t="s">
        <v>134</v>
      </c>
      <c r="P153" s="143">
        <f>O153*H153</f>
        <v>0</v>
      </c>
      <c r="Q153" s="143">
        <v>0</v>
      </c>
      <c r="R153" s="143">
        <f>Q153*H153</f>
        <v>0</v>
      </c>
      <c r="S153" s="143">
        <v>0</v>
      </c>
      <c r="T153" s="144">
        <f>S153*H153</f>
        <v>0</v>
      </c>
      <c r="AR153" s="145" t="s">
        <v>253</v>
      </c>
      <c r="AT153" s="145" t="s">
        <v>471</v>
      </c>
      <c r="AU153" s="145" t="s">
        <v>218</v>
      </c>
      <c r="AY153" s="15" t="s">
        <v>239</v>
      </c>
      <c r="BE153" s="110">
        <f>IF(N153="základná",J153,0)</f>
        <v>0</v>
      </c>
      <c r="BF153" s="110">
        <f>IF(N153="znížená",J153,0)</f>
        <v>0</v>
      </c>
      <c r="BG153" s="110">
        <f>IF(N153="zákl. prenesená",J153,0)</f>
        <v>0</v>
      </c>
      <c r="BH153" s="110">
        <f>IF(N153="zníž. prenesená",J153,0)</f>
        <v>0</v>
      </c>
      <c r="BI153" s="110">
        <f>IF(N153="nulová",J153,0)</f>
        <v>0</v>
      </c>
      <c r="BJ153" s="15" t="s">
        <v>218</v>
      </c>
      <c r="BK153" s="110">
        <f>ROUND(I153*H153,2)</f>
        <v>0</v>
      </c>
      <c r="BL153" s="15" t="s">
        <v>253</v>
      </c>
      <c r="BM153" s="145" t="s">
        <v>1327</v>
      </c>
    </row>
    <row r="154" spans="2:65" s="12" customFormat="1">
      <c r="B154" s="159"/>
      <c r="D154" s="160" t="s">
        <v>831</v>
      </c>
      <c r="E154" s="161" t="s">
        <v>103</v>
      </c>
      <c r="F154" s="162" t="s">
        <v>1321</v>
      </c>
      <c r="H154" s="163">
        <v>175.3</v>
      </c>
      <c r="L154" s="159"/>
      <c r="M154" s="164"/>
      <c r="T154" s="165"/>
      <c r="AT154" s="161" t="s">
        <v>831</v>
      </c>
      <c r="AU154" s="161" t="s">
        <v>218</v>
      </c>
      <c r="AV154" s="12" t="s">
        <v>218</v>
      </c>
      <c r="AW154" s="12" t="s">
        <v>126</v>
      </c>
      <c r="AX154" s="12" t="s">
        <v>103</v>
      </c>
      <c r="AY154" s="161" t="s">
        <v>239</v>
      </c>
    </row>
    <row r="155" spans="2:65" s="1" customFormat="1" ht="33" customHeight="1">
      <c r="B155" s="26"/>
      <c r="C155" s="146" t="s">
        <v>273</v>
      </c>
      <c r="D155" s="146" t="s">
        <v>471</v>
      </c>
      <c r="E155" s="147" t="s">
        <v>1328</v>
      </c>
      <c r="F155" s="148" t="s">
        <v>1171</v>
      </c>
      <c r="G155" s="149" t="s">
        <v>696</v>
      </c>
      <c r="H155" s="150">
        <v>175.3</v>
      </c>
      <c r="I155" s="313"/>
      <c r="J155" s="151">
        <f>ROUND(I155*H155,2)</f>
        <v>0</v>
      </c>
      <c r="K155" s="152"/>
      <c r="L155" s="26"/>
      <c r="M155" s="153" t="s">
        <v>103</v>
      </c>
      <c r="N155" s="106" t="s">
        <v>134</v>
      </c>
      <c r="P155" s="143">
        <f>O155*H155</f>
        <v>0</v>
      </c>
      <c r="Q155" s="143">
        <v>0</v>
      </c>
      <c r="R155" s="143">
        <f>Q155*H155</f>
        <v>0</v>
      </c>
      <c r="S155" s="143">
        <v>0</v>
      </c>
      <c r="T155" s="144">
        <f>S155*H155</f>
        <v>0</v>
      </c>
      <c r="AR155" s="145" t="s">
        <v>253</v>
      </c>
      <c r="AT155" s="145" t="s">
        <v>471</v>
      </c>
      <c r="AU155" s="145" t="s">
        <v>218</v>
      </c>
      <c r="AY155" s="15" t="s">
        <v>239</v>
      </c>
      <c r="BE155" s="110">
        <f>IF(N155="základná",J155,0)</f>
        <v>0</v>
      </c>
      <c r="BF155" s="110">
        <f>IF(N155="znížená",J155,0)</f>
        <v>0</v>
      </c>
      <c r="BG155" s="110">
        <f>IF(N155="zákl. prenesená",J155,0)</f>
        <v>0</v>
      </c>
      <c r="BH155" s="110">
        <f>IF(N155="zníž. prenesená",J155,0)</f>
        <v>0</v>
      </c>
      <c r="BI155" s="110">
        <f>IF(N155="nulová",J155,0)</f>
        <v>0</v>
      </c>
      <c r="BJ155" s="15" t="s">
        <v>218</v>
      </c>
      <c r="BK155" s="110">
        <f>ROUND(I155*H155,2)</f>
        <v>0</v>
      </c>
      <c r="BL155" s="15" t="s">
        <v>253</v>
      </c>
      <c r="BM155" s="145" t="s">
        <v>1177</v>
      </c>
    </row>
    <row r="156" spans="2:65" s="1" customFormat="1" ht="21.75" customHeight="1">
      <c r="B156" s="26"/>
      <c r="C156" s="146" t="s">
        <v>277</v>
      </c>
      <c r="D156" s="146" t="s">
        <v>471</v>
      </c>
      <c r="E156" s="147" t="s">
        <v>1329</v>
      </c>
      <c r="F156" s="148" t="s">
        <v>1184</v>
      </c>
      <c r="G156" s="149" t="s">
        <v>696</v>
      </c>
      <c r="H156" s="150">
        <v>269.58800000000002</v>
      </c>
      <c r="I156" s="313"/>
      <c r="J156" s="151">
        <f>ROUND(I156*H156,2)</f>
        <v>0</v>
      </c>
      <c r="K156" s="152"/>
      <c r="L156" s="26"/>
      <c r="M156" s="153" t="s">
        <v>103</v>
      </c>
      <c r="N156" s="106" t="s">
        <v>134</v>
      </c>
      <c r="P156" s="143">
        <f>O156*H156</f>
        <v>0</v>
      </c>
      <c r="Q156" s="143">
        <v>0</v>
      </c>
      <c r="R156" s="143">
        <f>Q156*H156</f>
        <v>0</v>
      </c>
      <c r="S156" s="143">
        <v>0</v>
      </c>
      <c r="T156" s="144">
        <f>S156*H156</f>
        <v>0</v>
      </c>
      <c r="AR156" s="145" t="s">
        <v>253</v>
      </c>
      <c r="AT156" s="145" t="s">
        <v>471</v>
      </c>
      <c r="AU156" s="145" t="s">
        <v>218</v>
      </c>
      <c r="AY156" s="15" t="s">
        <v>239</v>
      </c>
      <c r="BE156" s="110">
        <f>IF(N156="základná",J156,0)</f>
        <v>0</v>
      </c>
      <c r="BF156" s="110">
        <f>IF(N156="znížená",J156,0)</f>
        <v>0</v>
      </c>
      <c r="BG156" s="110">
        <f>IF(N156="zákl. prenesená",J156,0)</f>
        <v>0</v>
      </c>
      <c r="BH156" s="110">
        <f>IF(N156="zníž. prenesená",J156,0)</f>
        <v>0</v>
      </c>
      <c r="BI156" s="110">
        <f>IF(N156="nulová",J156,0)</f>
        <v>0</v>
      </c>
      <c r="BJ156" s="15" t="s">
        <v>218</v>
      </c>
      <c r="BK156" s="110">
        <f>ROUND(I156*H156,2)</f>
        <v>0</v>
      </c>
      <c r="BL156" s="15" t="s">
        <v>253</v>
      </c>
      <c r="BM156" s="145" t="s">
        <v>1330</v>
      </c>
    </row>
    <row r="157" spans="2:65" s="12" customFormat="1" ht="20.45" customHeight="1">
      <c r="B157" s="159"/>
      <c r="D157" s="160" t="s">
        <v>831</v>
      </c>
      <c r="E157" s="161" t="s">
        <v>103</v>
      </c>
      <c r="F157" s="162" t="s">
        <v>1331</v>
      </c>
      <c r="H157" s="163">
        <v>269.58800000000002</v>
      </c>
      <c r="L157" s="159"/>
      <c r="M157" s="164"/>
      <c r="T157" s="165"/>
      <c r="AT157" s="161" t="s">
        <v>831</v>
      </c>
      <c r="AU157" s="161" t="s">
        <v>218</v>
      </c>
      <c r="AV157" s="12" t="s">
        <v>218</v>
      </c>
      <c r="AW157" s="12" t="s">
        <v>126</v>
      </c>
      <c r="AX157" s="12" t="s">
        <v>164</v>
      </c>
      <c r="AY157" s="161" t="s">
        <v>239</v>
      </c>
    </row>
    <row r="158" spans="2:65" s="1" customFormat="1" ht="24.2" customHeight="1">
      <c r="B158" s="26"/>
      <c r="C158" s="146" t="s">
        <v>281</v>
      </c>
      <c r="D158" s="146" t="s">
        <v>471</v>
      </c>
      <c r="E158" s="147" t="s">
        <v>1332</v>
      </c>
      <c r="F158" s="148" t="s">
        <v>1333</v>
      </c>
      <c r="G158" s="149" t="s">
        <v>696</v>
      </c>
      <c r="H158" s="150">
        <v>12</v>
      </c>
      <c r="I158" s="313"/>
      <c r="J158" s="151">
        <f>ROUND(I158*H158,2)</f>
        <v>0</v>
      </c>
      <c r="K158" s="152"/>
      <c r="L158" s="26"/>
      <c r="M158" s="153" t="s">
        <v>103</v>
      </c>
      <c r="N158" s="106" t="s">
        <v>134</v>
      </c>
      <c r="P158" s="143">
        <f>O158*H158</f>
        <v>0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253</v>
      </c>
      <c r="AT158" s="145" t="s">
        <v>471</v>
      </c>
      <c r="AU158" s="145" t="s">
        <v>218</v>
      </c>
      <c r="AY158" s="15" t="s">
        <v>239</v>
      </c>
      <c r="BE158" s="110">
        <f>IF(N158="základná",J158,0)</f>
        <v>0</v>
      </c>
      <c r="BF158" s="110">
        <f>IF(N158="znížená",J158,0)</f>
        <v>0</v>
      </c>
      <c r="BG158" s="110">
        <f>IF(N158="zákl. prenesená",J158,0)</f>
        <v>0</v>
      </c>
      <c r="BH158" s="110">
        <f>IF(N158="zníž. prenesená",J158,0)</f>
        <v>0</v>
      </c>
      <c r="BI158" s="110">
        <f>IF(N158="nulová",J158,0)</f>
        <v>0</v>
      </c>
      <c r="BJ158" s="15" t="s">
        <v>218</v>
      </c>
      <c r="BK158" s="110">
        <f>ROUND(I158*H158,2)</f>
        <v>0</v>
      </c>
      <c r="BL158" s="15" t="s">
        <v>253</v>
      </c>
      <c r="BM158" s="145" t="s">
        <v>1334</v>
      </c>
    </row>
    <row r="159" spans="2:65" s="12" customFormat="1">
      <c r="B159" s="159"/>
      <c r="D159" s="160" t="s">
        <v>831</v>
      </c>
      <c r="E159" s="161" t="s">
        <v>103</v>
      </c>
      <c r="F159" s="162" t="s">
        <v>1335</v>
      </c>
      <c r="H159" s="163">
        <v>12</v>
      </c>
      <c r="L159" s="159"/>
      <c r="M159" s="164"/>
      <c r="T159" s="165"/>
      <c r="AT159" s="161" t="s">
        <v>831</v>
      </c>
      <c r="AU159" s="161" t="s">
        <v>218</v>
      </c>
      <c r="AV159" s="12" t="s">
        <v>218</v>
      </c>
      <c r="AW159" s="12" t="s">
        <v>126</v>
      </c>
      <c r="AX159" s="12" t="s">
        <v>103</v>
      </c>
      <c r="AY159" s="161" t="s">
        <v>239</v>
      </c>
    </row>
    <row r="160" spans="2:65" s="1" customFormat="1" ht="16.5" customHeight="1">
      <c r="B160" s="26"/>
      <c r="C160" s="133" t="s">
        <v>285</v>
      </c>
      <c r="D160" s="133" t="s">
        <v>237</v>
      </c>
      <c r="E160" s="134" t="s">
        <v>1336</v>
      </c>
      <c r="F160" s="135" t="s">
        <v>1337</v>
      </c>
      <c r="G160" s="136" t="s">
        <v>835</v>
      </c>
      <c r="H160" s="137">
        <v>22.68</v>
      </c>
      <c r="I160" s="312"/>
      <c r="J160" s="138">
        <f>ROUND(I160*H160,2)</f>
        <v>0</v>
      </c>
      <c r="K160" s="139"/>
      <c r="L160" s="140"/>
      <c r="M160" s="141" t="s">
        <v>103</v>
      </c>
      <c r="N160" s="142" t="s">
        <v>134</v>
      </c>
      <c r="P160" s="143">
        <f>O160*H160</f>
        <v>0</v>
      </c>
      <c r="Q160" s="143">
        <v>1</v>
      </c>
      <c r="R160" s="143">
        <f>Q160*H160</f>
        <v>22.68</v>
      </c>
      <c r="S160" s="143">
        <v>0</v>
      </c>
      <c r="T160" s="144">
        <f>S160*H160</f>
        <v>0</v>
      </c>
      <c r="AR160" s="145" t="s">
        <v>269</v>
      </c>
      <c r="AT160" s="145" t="s">
        <v>237</v>
      </c>
      <c r="AU160" s="145" t="s">
        <v>218</v>
      </c>
      <c r="AY160" s="15" t="s">
        <v>239</v>
      </c>
      <c r="BE160" s="110">
        <f>IF(N160="základná",J160,0)</f>
        <v>0</v>
      </c>
      <c r="BF160" s="110">
        <f>IF(N160="znížená",J160,0)</f>
        <v>0</v>
      </c>
      <c r="BG160" s="110">
        <f>IF(N160="zákl. prenesená",J160,0)</f>
        <v>0</v>
      </c>
      <c r="BH160" s="110">
        <f>IF(N160="zníž. prenesená",J160,0)</f>
        <v>0</v>
      </c>
      <c r="BI160" s="110">
        <f>IF(N160="nulová",J160,0)</f>
        <v>0</v>
      </c>
      <c r="BJ160" s="15" t="s">
        <v>218</v>
      </c>
      <c r="BK160" s="110">
        <f>ROUND(I160*H160,2)</f>
        <v>0</v>
      </c>
      <c r="BL160" s="15" t="s">
        <v>253</v>
      </c>
      <c r="BM160" s="145" t="s">
        <v>1338</v>
      </c>
    </row>
    <row r="161" spans="2:65" s="12" customFormat="1">
      <c r="B161" s="159"/>
      <c r="D161" s="160" t="s">
        <v>831</v>
      </c>
      <c r="F161" s="162" t="s">
        <v>1339</v>
      </c>
      <c r="H161" s="163">
        <v>22.68</v>
      </c>
      <c r="L161" s="159"/>
      <c r="M161" s="164"/>
      <c r="T161" s="165"/>
      <c r="AT161" s="161" t="s">
        <v>831</v>
      </c>
      <c r="AU161" s="161" t="s">
        <v>218</v>
      </c>
      <c r="AV161" s="12" t="s">
        <v>218</v>
      </c>
      <c r="AW161" s="12" t="s">
        <v>106</v>
      </c>
      <c r="AX161" s="12" t="s">
        <v>103</v>
      </c>
      <c r="AY161" s="161" t="s">
        <v>239</v>
      </c>
    </row>
    <row r="162" spans="2:65" s="1" customFormat="1" ht="24.2" customHeight="1">
      <c r="B162" s="26"/>
      <c r="C162" s="146" t="s">
        <v>289</v>
      </c>
      <c r="D162" s="146" t="s">
        <v>471</v>
      </c>
      <c r="E162" s="147" t="s">
        <v>1340</v>
      </c>
      <c r="F162" s="148" t="s">
        <v>1341</v>
      </c>
      <c r="G162" s="149" t="s">
        <v>696</v>
      </c>
      <c r="H162" s="150">
        <v>20.07</v>
      </c>
      <c r="I162" s="313"/>
      <c r="J162" s="151">
        <f>ROUND(I162*H162,2)</f>
        <v>0</v>
      </c>
      <c r="K162" s="152"/>
      <c r="L162" s="26"/>
      <c r="M162" s="153" t="s">
        <v>103</v>
      </c>
      <c r="N162" s="106" t="s">
        <v>134</v>
      </c>
      <c r="P162" s="143">
        <f>O162*H162</f>
        <v>0</v>
      </c>
      <c r="Q162" s="143">
        <v>0</v>
      </c>
      <c r="R162" s="143">
        <f>Q162*H162</f>
        <v>0</v>
      </c>
      <c r="S162" s="143">
        <v>0</v>
      </c>
      <c r="T162" s="144">
        <f>S162*H162</f>
        <v>0</v>
      </c>
      <c r="AR162" s="145" t="s">
        <v>253</v>
      </c>
      <c r="AT162" s="145" t="s">
        <v>471</v>
      </c>
      <c r="AU162" s="145" t="s">
        <v>218</v>
      </c>
      <c r="AY162" s="15" t="s">
        <v>239</v>
      </c>
      <c r="BE162" s="110">
        <f>IF(N162="základná",J162,0)</f>
        <v>0</v>
      </c>
      <c r="BF162" s="110">
        <f>IF(N162="znížená",J162,0)</f>
        <v>0</v>
      </c>
      <c r="BG162" s="110">
        <f>IF(N162="zákl. prenesená",J162,0)</f>
        <v>0</v>
      </c>
      <c r="BH162" s="110">
        <f>IF(N162="zníž. prenesená",J162,0)</f>
        <v>0</v>
      </c>
      <c r="BI162" s="110">
        <f>IF(N162="nulová",J162,0)</f>
        <v>0</v>
      </c>
      <c r="BJ162" s="15" t="s">
        <v>218</v>
      </c>
      <c r="BK162" s="110">
        <f>ROUND(I162*H162,2)</f>
        <v>0</v>
      </c>
      <c r="BL162" s="15" t="s">
        <v>253</v>
      </c>
      <c r="BM162" s="145" t="s">
        <v>1342</v>
      </c>
    </row>
    <row r="163" spans="2:65" s="12" customFormat="1">
      <c r="B163" s="159"/>
      <c r="D163" s="160" t="s">
        <v>831</v>
      </c>
      <c r="E163" s="161" t="s">
        <v>103</v>
      </c>
      <c r="F163" s="162" t="s">
        <v>1343</v>
      </c>
      <c r="H163" s="163">
        <v>20.07</v>
      </c>
      <c r="L163" s="159"/>
      <c r="M163" s="164"/>
      <c r="T163" s="165"/>
      <c r="AT163" s="161" t="s">
        <v>831</v>
      </c>
      <c r="AU163" s="161" t="s">
        <v>218</v>
      </c>
      <c r="AV163" s="12" t="s">
        <v>218</v>
      </c>
      <c r="AW163" s="12" t="s">
        <v>126</v>
      </c>
      <c r="AX163" s="12" t="s">
        <v>164</v>
      </c>
      <c r="AY163" s="161" t="s">
        <v>239</v>
      </c>
    </row>
    <row r="164" spans="2:65" s="1" customFormat="1" ht="16.5" customHeight="1">
      <c r="B164" s="26"/>
      <c r="C164" s="133" t="s">
        <v>293</v>
      </c>
      <c r="D164" s="133" t="s">
        <v>237</v>
      </c>
      <c r="E164" s="134" t="s">
        <v>1344</v>
      </c>
      <c r="F164" s="135" t="s">
        <v>1345</v>
      </c>
      <c r="G164" s="136" t="s">
        <v>835</v>
      </c>
      <c r="H164" s="137">
        <v>37.932000000000002</v>
      </c>
      <c r="I164" s="312"/>
      <c r="J164" s="138">
        <f>ROUND(I164*H164,2)</f>
        <v>0</v>
      </c>
      <c r="K164" s="139"/>
      <c r="L164" s="140"/>
      <c r="M164" s="141" t="s">
        <v>103</v>
      </c>
      <c r="N164" s="142" t="s">
        <v>134</v>
      </c>
      <c r="P164" s="143">
        <f>O164*H164</f>
        <v>0</v>
      </c>
      <c r="Q164" s="143">
        <v>1</v>
      </c>
      <c r="R164" s="143">
        <f>Q164*H164</f>
        <v>37.932000000000002</v>
      </c>
      <c r="S164" s="143">
        <v>0</v>
      </c>
      <c r="T164" s="144">
        <f>S164*H164</f>
        <v>0</v>
      </c>
      <c r="AR164" s="145" t="s">
        <v>269</v>
      </c>
      <c r="AT164" s="145" t="s">
        <v>237</v>
      </c>
      <c r="AU164" s="145" t="s">
        <v>218</v>
      </c>
      <c r="AY164" s="15" t="s">
        <v>239</v>
      </c>
      <c r="BE164" s="110">
        <f>IF(N164="základná",J164,0)</f>
        <v>0</v>
      </c>
      <c r="BF164" s="110">
        <f>IF(N164="znížená",J164,0)</f>
        <v>0</v>
      </c>
      <c r="BG164" s="110">
        <f>IF(N164="zákl. prenesená",J164,0)</f>
        <v>0</v>
      </c>
      <c r="BH164" s="110">
        <f>IF(N164="zníž. prenesená",J164,0)</f>
        <v>0</v>
      </c>
      <c r="BI164" s="110">
        <f>IF(N164="nulová",J164,0)</f>
        <v>0</v>
      </c>
      <c r="BJ164" s="15" t="s">
        <v>218</v>
      </c>
      <c r="BK164" s="110">
        <f>ROUND(I164*H164,2)</f>
        <v>0</v>
      </c>
      <c r="BL164" s="15" t="s">
        <v>253</v>
      </c>
      <c r="BM164" s="145" t="s">
        <v>1346</v>
      </c>
    </row>
    <row r="165" spans="2:65" s="12" customFormat="1">
      <c r="B165" s="159"/>
      <c r="D165" s="160" t="s">
        <v>831</v>
      </c>
      <c r="F165" s="162" t="s">
        <v>1347</v>
      </c>
      <c r="H165" s="163">
        <v>37.932000000000002</v>
      </c>
      <c r="L165" s="159"/>
      <c r="M165" s="164"/>
      <c r="T165" s="165"/>
      <c r="AT165" s="161" t="s">
        <v>831</v>
      </c>
      <c r="AU165" s="161" t="s">
        <v>218</v>
      </c>
      <c r="AV165" s="12" t="s">
        <v>218</v>
      </c>
      <c r="AW165" s="12" t="s">
        <v>106</v>
      </c>
      <c r="AX165" s="12" t="s">
        <v>103</v>
      </c>
      <c r="AY165" s="161" t="s">
        <v>239</v>
      </c>
    </row>
    <row r="166" spans="2:65" s="11" customFormat="1" ht="23.1" customHeight="1">
      <c r="B166" s="122"/>
      <c r="D166" s="123" t="s">
        <v>163</v>
      </c>
      <c r="E166" s="131" t="s">
        <v>218</v>
      </c>
      <c r="F166" s="131" t="s">
        <v>929</v>
      </c>
      <c r="J166" s="132">
        <f>BK166</f>
        <v>0</v>
      </c>
      <c r="L166" s="122"/>
      <c r="M166" s="126"/>
      <c r="P166" s="127">
        <f>SUM(P167:P182)</f>
        <v>0</v>
      </c>
      <c r="R166" s="127">
        <f>SUM(R167:R182)</f>
        <v>169.81276889999998</v>
      </c>
      <c r="T166" s="128">
        <f>SUM(T167:T182)</f>
        <v>0</v>
      </c>
      <c r="AR166" s="123" t="s">
        <v>103</v>
      </c>
      <c r="AT166" s="129" t="s">
        <v>163</v>
      </c>
      <c r="AU166" s="129" t="s">
        <v>103</v>
      </c>
      <c r="AY166" s="123" t="s">
        <v>239</v>
      </c>
      <c r="BK166" s="130">
        <f>SUM(BK167:BK182)</f>
        <v>0</v>
      </c>
    </row>
    <row r="167" spans="2:65" s="1" customFormat="1" ht="16.5" customHeight="1">
      <c r="B167" s="26"/>
      <c r="C167" s="146" t="s">
        <v>297</v>
      </c>
      <c r="D167" s="146" t="s">
        <v>471</v>
      </c>
      <c r="E167" s="147" t="s">
        <v>1348</v>
      </c>
      <c r="F167" s="148" t="s">
        <v>1349</v>
      </c>
      <c r="G167" s="149" t="s">
        <v>696</v>
      </c>
      <c r="H167" s="150">
        <v>13.2</v>
      </c>
      <c r="I167" s="313"/>
      <c r="J167" s="151">
        <f>ROUND(I167*H167,2)</f>
        <v>0</v>
      </c>
      <c r="K167" s="152"/>
      <c r="L167" s="26"/>
      <c r="M167" s="153" t="s">
        <v>103</v>
      </c>
      <c r="N167" s="106" t="s">
        <v>134</v>
      </c>
      <c r="P167" s="143">
        <f>O167*H167</f>
        <v>0</v>
      </c>
      <c r="Q167" s="143">
        <v>2.1050420000000001</v>
      </c>
      <c r="R167" s="143">
        <f>Q167*H167</f>
        <v>27.7865544</v>
      </c>
      <c r="S167" s="143">
        <v>0</v>
      </c>
      <c r="T167" s="144">
        <f>S167*H167</f>
        <v>0</v>
      </c>
      <c r="AR167" s="145" t="s">
        <v>253</v>
      </c>
      <c r="AT167" s="145" t="s">
        <v>471</v>
      </c>
      <c r="AU167" s="145" t="s">
        <v>218</v>
      </c>
      <c r="AY167" s="15" t="s">
        <v>239</v>
      </c>
      <c r="BE167" s="110">
        <f>IF(N167="základná",J167,0)</f>
        <v>0</v>
      </c>
      <c r="BF167" s="110">
        <f>IF(N167="znížená",J167,0)</f>
        <v>0</v>
      </c>
      <c r="BG167" s="110">
        <f>IF(N167="zákl. prenesená",J167,0)</f>
        <v>0</v>
      </c>
      <c r="BH167" s="110">
        <f>IF(N167="zníž. prenesená",J167,0)</f>
        <v>0</v>
      </c>
      <c r="BI167" s="110">
        <f>IF(N167="nulová",J167,0)</f>
        <v>0</v>
      </c>
      <c r="BJ167" s="15" t="s">
        <v>218</v>
      </c>
      <c r="BK167" s="110">
        <f>ROUND(I167*H167,2)</f>
        <v>0</v>
      </c>
      <c r="BL167" s="15" t="s">
        <v>253</v>
      </c>
      <c r="BM167" s="145" t="s">
        <v>1350</v>
      </c>
    </row>
    <row r="168" spans="2:65" s="12" customFormat="1">
      <c r="B168" s="159"/>
      <c r="D168" s="160" t="s">
        <v>831</v>
      </c>
      <c r="E168" s="161" t="s">
        <v>103</v>
      </c>
      <c r="F168" s="162" t="s">
        <v>1351</v>
      </c>
      <c r="H168" s="163">
        <v>13.2</v>
      </c>
      <c r="L168" s="159"/>
      <c r="M168" s="164"/>
      <c r="T168" s="165"/>
      <c r="AT168" s="161" t="s">
        <v>831</v>
      </c>
      <c r="AU168" s="161" t="s">
        <v>218</v>
      </c>
      <c r="AV168" s="12" t="s">
        <v>218</v>
      </c>
      <c r="AW168" s="12" t="s">
        <v>126</v>
      </c>
      <c r="AX168" s="12" t="s">
        <v>103</v>
      </c>
      <c r="AY168" s="161" t="s">
        <v>239</v>
      </c>
    </row>
    <row r="169" spans="2:65" s="1" customFormat="1" ht="16.5" customHeight="1">
      <c r="B169" s="26"/>
      <c r="C169" s="146" t="s">
        <v>301</v>
      </c>
      <c r="D169" s="146" t="s">
        <v>471</v>
      </c>
      <c r="E169" s="147" t="s">
        <v>1352</v>
      </c>
      <c r="F169" s="148" t="s">
        <v>1353</v>
      </c>
      <c r="G169" s="149" t="s">
        <v>349</v>
      </c>
      <c r="H169" s="150">
        <v>44</v>
      </c>
      <c r="I169" s="313"/>
      <c r="J169" s="151">
        <f>ROUND(I169*H169,2)</f>
        <v>0</v>
      </c>
      <c r="K169" s="152"/>
      <c r="L169" s="26"/>
      <c r="M169" s="153" t="s">
        <v>103</v>
      </c>
      <c r="N169" s="106" t="s">
        <v>134</v>
      </c>
      <c r="P169" s="143">
        <f>O169*H169</f>
        <v>0</v>
      </c>
      <c r="Q169" s="143">
        <v>0.25195000000000001</v>
      </c>
      <c r="R169" s="143">
        <f>Q169*H169</f>
        <v>11.085800000000001</v>
      </c>
      <c r="S169" s="143">
        <v>0</v>
      </c>
      <c r="T169" s="144">
        <f>S169*H169</f>
        <v>0</v>
      </c>
      <c r="AR169" s="145" t="s">
        <v>253</v>
      </c>
      <c r="AT169" s="145" t="s">
        <v>471</v>
      </c>
      <c r="AU169" s="145" t="s">
        <v>218</v>
      </c>
      <c r="AY169" s="15" t="s">
        <v>239</v>
      </c>
      <c r="BE169" s="110">
        <f>IF(N169="základná",J169,0)</f>
        <v>0</v>
      </c>
      <c r="BF169" s="110">
        <f>IF(N169="znížená",J169,0)</f>
        <v>0</v>
      </c>
      <c r="BG169" s="110">
        <f>IF(N169="zákl. prenesená",J169,0)</f>
        <v>0</v>
      </c>
      <c r="BH169" s="110">
        <f>IF(N169="zníž. prenesená",J169,0)</f>
        <v>0</v>
      </c>
      <c r="BI169" s="110">
        <f>IF(N169="nulová",J169,0)</f>
        <v>0</v>
      </c>
      <c r="BJ169" s="15" t="s">
        <v>218</v>
      </c>
      <c r="BK169" s="110">
        <f>ROUND(I169*H169,2)</f>
        <v>0</v>
      </c>
      <c r="BL169" s="15" t="s">
        <v>253</v>
      </c>
      <c r="BM169" s="145" t="s">
        <v>1354</v>
      </c>
    </row>
    <row r="170" spans="2:65" s="12" customFormat="1">
      <c r="B170" s="159"/>
      <c r="D170" s="160" t="s">
        <v>831</v>
      </c>
      <c r="E170" s="161" t="s">
        <v>103</v>
      </c>
      <c r="F170" s="162" t="s">
        <v>1355</v>
      </c>
      <c r="H170" s="163">
        <v>44</v>
      </c>
      <c r="L170" s="159"/>
      <c r="M170" s="164"/>
      <c r="T170" s="165"/>
      <c r="AT170" s="161" t="s">
        <v>831</v>
      </c>
      <c r="AU170" s="161" t="s">
        <v>218</v>
      </c>
      <c r="AV170" s="12" t="s">
        <v>218</v>
      </c>
      <c r="AW170" s="12" t="s">
        <v>126</v>
      </c>
      <c r="AX170" s="12" t="s">
        <v>164</v>
      </c>
      <c r="AY170" s="161" t="s">
        <v>239</v>
      </c>
    </row>
    <row r="171" spans="2:65" s="1" customFormat="1" ht="24.2" customHeight="1">
      <c r="B171" s="26"/>
      <c r="C171" s="146" t="s">
        <v>305</v>
      </c>
      <c r="D171" s="146" t="s">
        <v>471</v>
      </c>
      <c r="E171" s="147" t="s">
        <v>1356</v>
      </c>
      <c r="F171" s="148" t="s">
        <v>1357</v>
      </c>
      <c r="G171" s="149" t="s">
        <v>349</v>
      </c>
      <c r="H171" s="150">
        <v>44</v>
      </c>
      <c r="I171" s="313"/>
      <c r="J171" s="151">
        <f>ROUND(I171*H171,2)</f>
        <v>0</v>
      </c>
      <c r="K171" s="152"/>
      <c r="L171" s="26"/>
      <c r="M171" s="153" t="s">
        <v>103</v>
      </c>
      <c r="N171" s="106" t="s">
        <v>134</v>
      </c>
      <c r="P171" s="143">
        <f>O171*H171</f>
        <v>0</v>
      </c>
      <c r="Q171" s="143">
        <v>0.29580000000000001</v>
      </c>
      <c r="R171" s="143">
        <f>Q171*H171</f>
        <v>13.0152</v>
      </c>
      <c r="S171" s="143">
        <v>0</v>
      </c>
      <c r="T171" s="144">
        <f>S171*H171</f>
        <v>0</v>
      </c>
      <c r="AR171" s="145" t="s">
        <v>253</v>
      </c>
      <c r="AT171" s="145" t="s">
        <v>471</v>
      </c>
      <c r="AU171" s="145" t="s">
        <v>218</v>
      </c>
      <c r="AY171" s="15" t="s">
        <v>239</v>
      </c>
      <c r="BE171" s="110">
        <f>IF(N171="základná",J171,0)</f>
        <v>0</v>
      </c>
      <c r="BF171" s="110">
        <f>IF(N171="znížená",J171,0)</f>
        <v>0</v>
      </c>
      <c r="BG171" s="110">
        <f>IF(N171="zákl. prenesená",J171,0)</f>
        <v>0</v>
      </c>
      <c r="BH171" s="110">
        <f>IF(N171="zníž. prenesená",J171,0)</f>
        <v>0</v>
      </c>
      <c r="BI171" s="110">
        <f>IF(N171="nulová",J171,0)</f>
        <v>0</v>
      </c>
      <c r="BJ171" s="15" t="s">
        <v>218</v>
      </c>
      <c r="BK171" s="110">
        <f>ROUND(I171*H171,2)</f>
        <v>0</v>
      </c>
      <c r="BL171" s="15" t="s">
        <v>253</v>
      </c>
      <c r="BM171" s="145" t="s">
        <v>1358</v>
      </c>
    </row>
    <row r="172" spans="2:65" s="12" customFormat="1">
      <c r="B172" s="159"/>
      <c r="D172" s="160" t="s">
        <v>831</v>
      </c>
      <c r="E172" s="161" t="s">
        <v>103</v>
      </c>
      <c r="F172" s="162" t="s">
        <v>1355</v>
      </c>
      <c r="H172" s="163">
        <v>44</v>
      </c>
      <c r="L172" s="159"/>
      <c r="M172" s="164"/>
      <c r="T172" s="165"/>
      <c r="AT172" s="161" t="s">
        <v>831</v>
      </c>
      <c r="AU172" s="161" t="s">
        <v>218</v>
      </c>
      <c r="AV172" s="12" t="s">
        <v>218</v>
      </c>
      <c r="AW172" s="12" t="s">
        <v>126</v>
      </c>
      <c r="AX172" s="12" t="s">
        <v>103</v>
      </c>
      <c r="AY172" s="161" t="s">
        <v>239</v>
      </c>
    </row>
    <row r="173" spans="2:65" s="1" customFormat="1" ht="21.75" customHeight="1">
      <c r="B173" s="26"/>
      <c r="C173" s="133" t="s">
        <v>309</v>
      </c>
      <c r="D173" s="133" t="s">
        <v>237</v>
      </c>
      <c r="E173" s="134" t="s">
        <v>1359</v>
      </c>
      <c r="F173" s="135" t="s">
        <v>1360</v>
      </c>
      <c r="G173" s="136" t="s">
        <v>349</v>
      </c>
      <c r="H173" s="137">
        <v>46.2</v>
      </c>
      <c r="I173" s="312"/>
      <c r="J173" s="138">
        <f>ROUND(I173*H173,2)</f>
        <v>0</v>
      </c>
      <c r="K173" s="139"/>
      <c r="L173" s="140"/>
      <c r="M173" s="141" t="s">
        <v>103</v>
      </c>
      <c r="N173" s="142" t="s">
        <v>134</v>
      </c>
      <c r="P173" s="143">
        <f>O173*H173</f>
        <v>0</v>
      </c>
      <c r="Q173" s="143">
        <v>9.7999999999999997E-4</v>
      </c>
      <c r="R173" s="143">
        <f>Q173*H173</f>
        <v>4.5276000000000004E-2</v>
      </c>
      <c r="S173" s="143">
        <v>0</v>
      </c>
      <c r="T173" s="144">
        <f>S173*H173</f>
        <v>0</v>
      </c>
      <c r="AR173" s="145" t="s">
        <v>269</v>
      </c>
      <c r="AT173" s="145" t="s">
        <v>237</v>
      </c>
      <c r="AU173" s="145" t="s">
        <v>218</v>
      </c>
      <c r="AY173" s="15" t="s">
        <v>239</v>
      </c>
      <c r="BE173" s="110">
        <f>IF(N173="základná",J173,0)</f>
        <v>0</v>
      </c>
      <c r="BF173" s="110">
        <f>IF(N173="znížená",J173,0)</f>
        <v>0</v>
      </c>
      <c r="BG173" s="110">
        <f>IF(N173="zákl. prenesená",J173,0)</f>
        <v>0</v>
      </c>
      <c r="BH173" s="110">
        <f>IF(N173="zníž. prenesená",J173,0)</f>
        <v>0</v>
      </c>
      <c r="BI173" s="110">
        <f>IF(N173="nulová",J173,0)</f>
        <v>0</v>
      </c>
      <c r="BJ173" s="15" t="s">
        <v>218</v>
      </c>
      <c r="BK173" s="110">
        <f>ROUND(I173*H173,2)</f>
        <v>0</v>
      </c>
      <c r="BL173" s="15" t="s">
        <v>253</v>
      </c>
      <c r="BM173" s="145" t="s">
        <v>1361</v>
      </c>
    </row>
    <row r="174" spans="2:65" s="12" customFormat="1">
      <c r="B174" s="159"/>
      <c r="D174" s="160" t="s">
        <v>831</v>
      </c>
      <c r="F174" s="162" t="s">
        <v>1362</v>
      </c>
      <c r="H174" s="163">
        <v>46.2</v>
      </c>
      <c r="L174" s="159"/>
      <c r="M174" s="164"/>
      <c r="T174" s="165"/>
      <c r="AT174" s="161" t="s">
        <v>831</v>
      </c>
      <c r="AU174" s="161" t="s">
        <v>218</v>
      </c>
      <c r="AV174" s="12" t="s">
        <v>218</v>
      </c>
      <c r="AW174" s="12" t="s">
        <v>106</v>
      </c>
      <c r="AX174" s="12" t="s">
        <v>103</v>
      </c>
      <c r="AY174" s="161" t="s">
        <v>239</v>
      </c>
    </row>
    <row r="175" spans="2:65" s="1" customFormat="1" ht="21.75" customHeight="1">
      <c r="B175" s="26"/>
      <c r="C175" s="133" t="s">
        <v>313</v>
      </c>
      <c r="D175" s="133" t="s">
        <v>237</v>
      </c>
      <c r="E175" s="134" t="s">
        <v>1363</v>
      </c>
      <c r="F175" s="135" t="s">
        <v>1364</v>
      </c>
      <c r="G175" s="136" t="s">
        <v>243</v>
      </c>
      <c r="H175" s="137">
        <v>8</v>
      </c>
      <c r="I175" s="312"/>
      <c r="J175" s="138">
        <f>ROUND(I175*H175,2)</f>
        <v>0</v>
      </c>
      <c r="K175" s="139"/>
      <c r="L175" s="140"/>
      <c r="M175" s="141" t="s">
        <v>103</v>
      </c>
      <c r="N175" s="142" t="s">
        <v>134</v>
      </c>
      <c r="P175" s="143">
        <f>O175*H175</f>
        <v>0</v>
      </c>
      <c r="Q175" s="143">
        <v>8.0000000000000004E-4</v>
      </c>
      <c r="R175" s="143">
        <f>Q175*H175</f>
        <v>6.4000000000000003E-3</v>
      </c>
      <c r="S175" s="143">
        <v>0</v>
      </c>
      <c r="T175" s="144">
        <f>S175*H175</f>
        <v>0</v>
      </c>
      <c r="AR175" s="145" t="s">
        <v>269</v>
      </c>
      <c r="AT175" s="145" t="s">
        <v>237</v>
      </c>
      <c r="AU175" s="145" t="s">
        <v>218</v>
      </c>
      <c r="AY175" s="15" t="s">
        <v>239</v>
      </c>
      <c r="BE175" s="110">
        <f>IF(N175="základná",J175,0)</f>
        <v>0</v>
      </c>
      <c r="BF175" s="110">
        <f>IF(N175="znížená",J175,0)</f>
        <v>0</v>
      </c>
      <c r="BG175" s="110">
        <f>IF(N175="zákl. prenesená",J175,0)</f>
        <v>0</v>
      </c>
      <c r="BH175" s="110">
        <f>IF(N175="zníž. prenesená",J175,0)</f>
        <v>0</v>
      </c>
      <c r="BI175" s="110">
        <f>IF(N175="nulová",J175,0)</f>
        <v>0</v>
      </c>
      <c r="BJ175" s="15" t="s">
        <v>218</v>
      </c>
      <c r="BK175" s="110">
        <f>ROUND(I175*H175,2)</f>
        <v>0</v>
      </c>
      <c r="BL175" s="15" t="s">
        <v>253</v>
      </c>
      <c r="BM175" s="145" t="s">
        <v>1365</v>
      </c>
    </row>
    <row r="176" spans="2:65" s="1" customFormat="1" ht="24.2" customHeight="1">
      <c r="B176" s="26"/>
      <c r="C176" s="146" t="s">
        <v>317</v>
      </c>
      <c r="D176" s="146" t="s">
        <v>471</v>
      </c>
      <c r="E176" s="147" t="s">
        <v>947</v>
      </c>
      <c r="F176" s="148" t="s">
        <v>948</v>
      </c>
      <c r="G176" s="149" t="s">
        <v>696</v>
      </c>
      <c r="H176" s="150">
        <v>44.68</v>
      </c>
      <c r="I176" s="313"/>
      <c r="J176" s="151">
        <f>ROUND(I176*H176,2)</f>
        <v>0</v>
      </c>
      <c r="K176" s="152"/>
      <c r="L176" s="26"/>
      <c r="M176" s="153" t="s">
        <v>103</v>
      </c>
      <c r="N176" s="106" t="s">
        <v>134</v>
      </c>
      <c r="P176" s="143">
        <f>O176*H176</f>
        <v>0</v>
      </c>
      <c r="Q176" s="143">
        <v>2.0699999999999998</v>
      </c>
      <c r="R176" s="143">
        <f>Q176*H176</f>
        <v>92.487599999999986</v>
      </c>
      <c r="S176" s="143">
        <v>0</v>
      </c>
      <c r="T176" s="144">
        <f>S176*H176</f>
        <v>0</v>
      </c>
      <c r="AR176" s="145" t="s">
        <v>253</v>
      </c>
      <c r="AT176" s="145" t="s">
        <v>471</v>
      </c>
      <c r="AU176" s="145" t="s">
        <v>218</v>
      </c>
      <c r="AY176" s="15" t="s">
        <v>239</v>
      </c>
      <c r="BE176" s="110">
        <f>IF(N176="základná",J176,0)</f>
        <v>0</v>
      </c>
      <c r="BF176" s="110">
        <f>IF(N176="znížená",J176,0)</f>
        <v>0</v>
      </c>
      <c r="BG176" s="110">
        <f>IF(N176="zákl. prenesená",J176,0)</f>
        <v>0</v>
      </c>
      <c r="BH176" s="110">
        <f>IF(N176="zníž. prenesená",J176,0)</f>
        <v>0</v>
      </c>
      <c r="BI176" s="110">
        <f>IF(N176="nulová",J176,0)</f>
        <v>0</v>
      </c>
      <c r="BJ176" s="15" t="s">
        <v>218</v>
      </c>
      <c r="BK176" s="110">
        <f>ROUND(I176*H176,2)</f>
        <v>0</v>
      </c>
      <c r="BL176" s="15" t="s">
        <v>253</v>
      </c>
      <c r="BM176" s="145" t="s">
        <v>1366</v>
      </c>
    </row>
    <row r="177" spans="2:65" s="12" customFormat="1">
      <c r="B177" s="159"/>
      <c r="D177" s="160" t="s">
        <v>831</v>
      </c>
      <c r="E177" s="161" t="s">
        <v>103</v>
      </c>
      <c r="F177" s="162" t="s">
        <v>1367</v>
      </c>
      <c r="H177" s="163">
        <v>44.68</v>
      </c>
      <c r="L177" s="159"/>
      <c r="M177" s="164"/>
      <c r="T177" s="165"/>
      <c r="AT177" s="161" t="s">
        <v>831</v>
      </c>
      <c r="AU177" s="161" t="s">
        <v>218</v>
      </c>
      <c r="AV177" s="12" t="s">
        <v>218</v>
      </c>
      <c r="AW177" s="12" t="s">
        <v>126</v>
      </c>
      <c r="AX177" s="12" t="s">
        <v>103</v>
      </c>
      <c r="AY177" s="161" t="s">
        <v>239</v>
      </c>
    </row>
    <row r="178" spans="2:65" s="1" customFormat="1" ht="24.2" customHeight="1">
      <c r="B178" s="26"/>
      <c r="C178" s="146" t="s">
        <v>321</v>
      </c>
      <c r="D178" s="146" t="s">
        <v>471</v>
      </c>
      <c r="E178" s="147" t="s">
        <v>1368</v>
      </c>
      <c r="F178" s="148" t="s">
        <v>1369</v>
      </c>
      <c r="G178" s="149" t="s">
        <v>696</v>
      </c>
      <c r="H178" s="150">
        <v>10.875</v>
      </c>
      <c r="I178" s="313"/>
      <c r="J178" s="151">
        <f>ROUND(I178*H178,2)</f>
        <v>0</v>
      </c>
      <c r="K178" s="152"/>
      <c r="L178" s="26"/>
      <c r="M178" s="153" t="s">
        <v>103</v>
      </c>
      <c r="N178" s="106" t="s">
        <v>134</v>
      </c>
      <c r="P178" s="143">
        <f>O178*H178</f>
        <v>0</v>
      </c>
      <c r="Q178" s="143">
        <v>2.3223400000000001</v>
      </c>
      <c r="R178" s="143">
        <f>Q178*H178</f>
        <v>25.255447500000002</v>
      </c>
      <c r="S178" s="143">
        <v>0</v>
      </c>
      <c r="T178" s="144">
        <f>S178*H178</f>
        <v>0</v>
      </c>
      <c r="AR178" s="145" t="s">
        <v>253</v>
      </c>
      <c r="AT178" s="145" t="s">
        <v>471</v>
      </c>
      <c r="AU178" s="145" t="s">
        <v>218</v>
      </c>
      <c r="AY178" s="15" t="s">
        <v>239</v>
      </c>
      <c r="BE178" s="110">
        <f>IF(N178="základná",J178,0)</f>
        <v>0</v>
      </c>
      <c r="BF178" s="110">
        <f>IF(N178="znížená",J178,0)</f>
        <v>0</v>
      </c>
      <c r="BG178" s="110">
        <f>IF(N178="zákl. prenesená",J178,0)</f>
        <v>0</v>
      </c>
      <c r="BH178" s="110">
        <f>IF(N178="zníž. prenesená",J178,0)</f>
        <v>0</v>
      </c>
      <c r="BI178" s="110">
        <f>IF(N178="nulová",J178,0)</f>
        <v>0</v>
      </c>
      <c r="BJ178" s="15" t="s">
        <v>218</v>
      </c>
      <c r="BK178" s="110">
        <f>ROUND(I178*H178,2)</f>
        <v>0</v>
      </c>
      <c r="BL178" s="15" t="s">
        <v>253</v>
      </c>
      <c r="BM178" s="145" t="s">
        <v>1370</v>
      </c>
    </row>
    <row r="179" spans="2:65" s="12" customFormat="1">
      <c r="B179" s="159"/>
      <c r="D179" s="160" t="s">
        <v>831</v>
      </c>
      <c r="E179" s="161" t="s">
        <v>103</v>
      </c>
      <c r="F179" s="162" t="s">
        <v>1371</v>
      </c>
      <c r="H179" s="163">
        <v>10.875</v>
      </c>
      <c r="L179" s="159"/>
      <c r="M179" s="164"/>
      <c r="T179" s="165"/>
      <c r="AT179" s="161" t="s">
        <v>831</v>
      </c>
      <c r="AU179" s="161" t="s">
        <v>218</v>
      </c>
      <c r="AV179" s="12" t="s">
        <v>218</v>
      </c>
      <c r="AW179" s="12" t="s">
        <v>126</v>
      </c>
      <c r="AX179" s="12" t="s">
        <v>103</v>
      </c>
      <c r="AY179" s="161" t="s">
        <v>239</v>
      </c>
    </row>
    <row r="180" spans="2:65" s="1" customFormat="1" ht="24.2" customHeight="1">
      <c r="B180" s="26"/>
      <c r="C180" s="146" t="s">
        <v>325</v>
      </c>
      <c r="D180" s="146" t="s">
        <v>471</v>
      </c>
      <c r="E180" s="147" t="s">
        <v>1372</v>
      </c>
      <c r="F180" s="148" t="s">
        <v>1373</v>
      </c>
      <c r="G180" s="149" t="s">
        <v>50</v>
      </c>
      <c r="H180" s="150">
        <v>17.899999999999999</v>
      </c>
      <c r="I180" s="313"/>
      <c r="J180" s="151">
        <f>ROUND(I180*H180,2)</f>
        <v>0</v>
      </c>
      <c r="K180" s="152"/>
      <c r="L180" s="26"/>
      <c r="M180" s="153" t="s">
        <v>103</v>
      </c>
      <c r="N180" s="106" t="s">
        <v>134</v>
      </c>
      <c r="P180" s="143">
        <f>O180*H180</f>
        <v>0</v>
      </c>
      <c r="Q180" s="143">
        <v>7.2899999999999996E-3</v>
      </c>
      <c r="R180" s="143">
        <f>Q180*H180</f>
        <v>0.130491</v>
      </c>
      <c r="S180" s="143">
        <v>0</v>
      </c>
      <c r="T180" s="144">
        <f>S180*H180</f>
        <v>0</v>
      </c>
      <c r="AR180" s="145" t="s">
        <v>253</v>
      </c>
      <c r="AT180" s="145" t="s">
        <v>471</v>
      </c>
      <c r="AU180" s="145" t="s">
        <v>218</v>
      </c>
      <c r="AY180" s="15" t="s">
        <v>239</v>
      </c>
      <c r="BE180" s="110">
        <f>IF(N180="základná",J180,0)</f>
        <v>0</v>
      </c>
      <c r="BF180" s="110">
        <f>IF(N180="znížená",J180,0)</f>
        <v>0</v>
      </c>
      <c r="BG180" s="110">
        <f>IF(N180="zákl. prenesená",J180,0)</f>
        <v>0</v>
      </c>
      <c r="BH180" s="110">
        <f>IF(N180="zníž. prenesená",J180,0)</f>
        <v>0</v>
      </c>
      <c r="BI180" s="110">
        <f>IF(N180="nulová",J180,0)</f>
        <v>0</v>
      </c>
      <c r="BJ180" s="15" t="s">
        <v>218</v>
      </c>
      <c r="BK180" s="110">
        <f>ROUND(I180*H180,2)</f>
        <v>0</v>
      </c>
      <c r="BL180" s="15" t="s">
        <v>253</v>
      </c>
      <c r="BM180" s="145" t="s">
        <v>1374</v>
      </c>
    </row>
    <row r="181" spans="2:65" s="12" customFormat="1" ht="20.45" customHeight="1">
      <c r="B181" s="159"/>
      <c r="D181" s="160" t="s">
        <v>831</v>
      </c>
      <c r="E181" s="161" t="s">
        <v>103</v>
      </c>
      <c r="F181" s="162" t="s">
        <v>1375</v>
      </c>
      <c r="H181" s="163">
        <v>17.899999999999999</v>
      </c>
      <c r="L181" s="159"/>
      <c r="M181" s="164"/>
      <c r="T181" s="165"/>
      <c r="AT181" s="161" t="s">
        <v>831</v>
      </c>
      <c r="AU181" s="161" t="s">
        <v>218</v>
      </c>
      <c r="AV181" s="12" t="s">
        <v>218</v>
      </c>
      <c r="AW181" s="12" t="s">
        <v>126</v>
      </c>
      <c r="AX181" s="12" t="s">
        <v>103</v>
      </c>
      <c r="AY181" s="161" t="s">
        <v>239</v>
      </c>
    </row>
    <row r="182" spans="2:65" s="1" customFormat="1" ht="24.2" customHeight="1">
      <c r="B182" s="26"/>
      <c r="C182" s="146" t="s">
        <v>109</v>
      </c>
      <c r="D182" s="146" t="s">
        <v>471</v>
      </c>
      <c r="E182" s="147" t="s">
        <v>1376</v>
      </c>
      <c r="F182" s="148" t="s">
        <v>1377</v>
      </c>
      <c r="G182" s="149" t="s">
        <v>50</v>
      </c>
      <c r="H182" s="150">
        <v>17.899999999999999</v>
      </c>
      <c r="I182" s="313"/>
      <c r="J182" s="151">
        <f>ROUND(I182*H182,2)</f>
        <v>0</v>
      </c>
      <c r="K182" s="152"/>
      <c r="L182" s="26"/>
      <c r="M182" s="153" t="s">
        <v>103</v>
      </c>
      <c r="N182" s="106" t="s">
        <v>134</v>
      </c>
      <c r="P182" s="143">
        <f>O182*H182</f>
        <v>0</v>
      </c>
      <c r="Q182" s="143">
        <v>0</v>
      </c>
      <c r="R182" s="143">
        <f>Q182*H182</f>
        <v>0</v>
      </c>
      <c r="S182" s="143">
        <v>0</v>
      </c>
      <c r="T182" s="144">
        <f>S182*H182</f>
        <v>0</v>
      </c>
      <c r="AR182" s="145" t="s">
        <v>253</v>
      </c>
      <c r="AT182" s="145" t="s">
        <v>471</v>
      </c>
      <c r="AU182" s="145" t="s">
        <v>218</v>
      </c>
      <c r="AY182" s="15" t="s">
        <v>239</v>
      </c>
      <c r="BE182" s="110">
        <f>IF(N182="základná",J182,0)</f>
        <v>0</v>
      </c>
      <c r="BF182" s="110">
        <f>IF(N182="znížená",J182,0)</f>
        <v>0</v>
      </c>
      <c r="BG182" s="110">
        <f>IF(N182="zákl. prenesená",J182,0)</f>
        <v>0</v>
      </c>
      <c r="BH182" s="110">
        <f>IF(N182="zníž. prenesená",J182,0)</f>
        <v>0</v>
      </c>
      <c r="BI182" s="110">
        <f>IF(N182="nulová",J182,0)</f>
        <v>0</v>
      </c>
      <c r="BJ182" s="15" t="s">
        <v>218</v>
      </c>
      <c r="BK182" s="110">
        <f>ROUND(I182*H182,2)</f>
        <v>0</v>
      </c>
      <c r="BL182" s="15" t="s">
        <v>253</v>
      </c>
      <c r="BM182" s="145" t="s">
        <v>1378</v>
      </c>
    </row>
    <row r="183" spans="2:65" s="11" customFormat="1" ht="23.1" customHeight="1">
      <c r="B183" s="122"/>
      <c r="D183" s="123" t="s">
        <v>163</v>
      </c>
      <c r="E183" s="131" t="s">
        <v>249</v>
      </c>
      <c r="F183" s="131" t="s">
        <v>1379</v>
      </c>
      <c r="J183" s="132">
        <f>BK183</f>
        <v>0</v>
      </c>
      <c r="L183" s="122"/>
      <c r="M183" s="126"/>
      <c r="P183" s="127">
        <f>SUM(P184:P205)</f>
        <v>0</v>
      </c>
      <c r="R183" s="127">
        <f>SUM(R184:R205)</f>
        <v>213.51104272800001</v>
      </c>
      <c r="T183" s="128">
        <f>SUM(T184:T205)</f>
        <v>0</v>
      </c>
      <c r="AR183" s="123" t="s">
        <v>103</v>
      </c>
      <c r="AT183" s="129" t="s">
        <v>163</v>
      </c>
      <c r="AU183" s="129" t="s">
        <v>103</v>
      </c>
      <c r="AY183" s="123" t="s">
        <v>239</v>
      </c>
      <c r="BK183" s="130">
        <f>SUM(BK184:BK205)</f>
        <v>0</v>
      </c>
    </row>
    <row r="184" spans="2:65" s="1" customFormat="1" ht="24.2" customHeight="1">
      <c r="B184" s="26"/>
      <c r="C184" s="146" t="s">
        <v>332</v>
      </c>
      <c r="D184" s="146" t="s">
        <v>471</v>
      </c>
      <c r="E184" s="147" t="s">
        <v>1380</v>
      </c>
      <c r="F184" s="148" t="s">
        <v>1381</v>
      </c>
      <c r="G184" s="149" t="s">
        <v>696</v>
      </c>
      <c r="H184" s="150">
        <v>4.5119999999999996</v>
      </c>
      <c r="I184" s="313"/>
      <c r="J184" s="151">
        <f>ROUND(I184*H184,2)</f>
        <v>0</v>
      </c>
      <c r="K184" s="152"/>
      <c r="L184" s="26"/>
      <c r="M184" s="153" t="s">
        <v>103</v>
      </c>
      <c r="N184" s="106" t="s">
        <v>134</v>
      </c>
      <c r="P184" s="143">
        <f>O184*H184</f>
        <v>0</v>
      </c>
      <c r="Q184" s="143">
        <v>2.3810544999999999</v>
      </c>
      <c r="R184" s="143">
        <f>Q184*H184</f>
        <v>10.743317903999998</v>
      </c>
      <c r="S184" s="143">
        <v>0</v>
      </c>
      <c r="T184" s="144">
        <f>S184*H184</f>
        <v>0</v>
      </c>
      <c r="AR184" s="145" t="s">
        <v>253</v>
      </c>
      <c r="AT184" s="145" t="s">
        <v>471</v>
      </c>
      <c r="AU184" s="145" t="s">
        <v>218</v>
      </c>
      <c r="AY184" s="15" t="s">
        <v>239</v>
      </c>
      <c r="BE184" s="110">
        <f>IF(N184="základná",J184,0)</f>
        <v>0</v>
      </c>
      <c r="BF184" s="110">
        <f>IF(N184="znížená",J184,0)</f>
        <v>0</v>
      </c>
      <c r="BG184" s="110">
        <f>IF(N184="zákl. prenesená",J184,0)</f>
        <v>0</v>
      </c>
      <c r="BH184" s="110">
        <f>IF(N184="zníž. prenesená",J184,0)</f>
        <v>0</v>
      </c>
      <c r="BI184" s="110">
        <f>IF(N184="nulová",J184,0)</f>
        <v>0</v>
      </c>
      <c r="BJ184" s="15" t="s">
        <v>218</v>
      </c>
      <c r="BK184" s="110">
        <f>ROUND(I184*H184,2)</f>
        <v>0</v>
      </c>
      <c r="BL184" s="15" t="s">
        <v>253</v>
      </c>
      <c r="BM184" s="145" t="s">
        <v>1382</v>
      </c>
    </row>
    <row r="185" spans="2:65" s="12" customFormat="1">
      <c r="B185" s="159"/>
      <c r="D185" s="160" t="s">
        <v>831</v>
      </c>
      <c r="E185" s="161" t="s">
        <v>103</v>
      </c>
      <c r="F185" s="162" t="s">
        <v>1383</v>
      </c>
      <c r="H185" s="163">
        <v>4.5119999999999996</v>
      </c>
      <c r="L185" s="159"/>
      <c r="M185" s="164"/>
      <c r="T185" s="165"/>
      <c r="AT185" s="161" t="s">
        <v>831</v>
      </c>
      <c r="AU185" s="161" t="s">
        <v>218</v>
      </c>
      <c r="AV185" s="12" t="s">
        <v>218</v>
      </c>
      <c r="AW185" s="12" t="s">
        <v>126</v>
      </c>
      <c r="AX185" s="12" t="s">
        <v>103</v>
      </c>
      <c r="AY185" s="161" t="s">
        <v>239</v>
      </c>
    </row>
    <row r="186" spans="2:65" s="1" customFormat="1" ht="21.75" customHeight="1">
      <c r="B186" s="26"/>
      <c r="C186" s="146" t="s">
        <v>336</v>
      </c>
      <c r="D186" s="146" t="s">
        <v>471</v>
      </c>
      <c r="E186" s="147" t="s">
        <v>1384</v>
      </c>
      <c r="F186" s="148" t="s">
        <v>1385</v>
      </c>
      <c r="G186" s="149" t="s">
        <v>696</v>
      </c>
      <c r="H186" s="150">
        <v>2.4380000000000002</v>
      </c>
      <c r="I186" s="313"/>
      <c r="J186" s="151">
        <f>ROUND(I186*H186,2)</f>
        <v>0</v>
      </c>
      <c r="K186" s="152"/>
      <c r="L186" s="26"/>
      <c r="M186" s="153" t="s">
        <v>103</v>
      </c>
      <c r="N186" s="106" t="s">
        <v>134</v>
      </c>
      <c r="P186" s="143">
        <f>O186*H186</f>
        <v>0</v>
      </c>
      <c r="Q186" s="143">
        <v>2.3855499999999998</v>
      </c>
      <c r="R186" s="143">
        <f>Q186*H186</f>
        <v>5.8159708999999999</v>
      </c>
      <c r="S186" s="143">
        <v>0</v>
      </c>
      <c r="T186" s="144">
        <f>S186*H186</f>
        <v>0</v>
      </c>
      <c r="AR186" s="145" t="s">
        <v>253</v>
      </c>
      <c r="AT186" s="145" t="s">
        <v>471</v>
      </c>
      <c r="AU186" s="145" t="s">
        <v>218</v>
      </c>
      <c r="AY186" s="15" t="s">
        <v>239</v>
      </c>
      <c r="BE186" s="110">
        <f>IF(N186="základná",J186,0)</f>
        <v>0</v>
      </c>
      <c r="BF186" s="110">
        <f>IF(N186="znížená",J186,0)</f>
        <v>0</v>
      </c>
      <c r="BG186" s="110">
        <f>IF(N186="zákl. prenesená",J186,0)</f>
        <v>0</v>
      </c>
      <c r="BH186" s="110">
        <f>IF(N186="zníž. prenesená",J186,0)</f>
        <v>0</v>
      </c>
      <c r="BI186" s="110">
        <f>IF(N186="nulová",J186,0)</f>
        <v>0</v>
      </c>
      <c r="BJ186" s="15" t="s">
        <v>218</v>
      </c>
      <c r="BK186" s="110">
        <f>ROUND(I186*H186,2)</f>
        <v>0</v>
      </c>
      <c r="BL186" s="15" t="s">
        <v>253</v>
      </c>
      <c r="BM186" s="145" t="s">
        <v>1386</v>
      </c>
    </row>
    <row r="187" spans="2:65" s="12" customFormat="1">
      <c r="B187" s="159"/>
      <c r="D187" s="160" t="s">
        <v>831</v>
      </c>
      <c r="E187" s="161" t="s">
        <v>103</v>
      </c>
      <c r="F187" s="162" t="s">
        <v>1387</v>
      </c>
      <c r="H187" s="163">
        <v>2.4380000000000002</v>
      </c>
      <c r="L187" s="159"/>
      <c r="M187" s="164"/>
      <c r="T187" s="165"/>
      <c r="AT187" s="161" t="s">
        <v>831</v>
      </c>
      <c r="AU187" s="161" t="s">
        <v>218</v>
      </c>
      <c r="AV187" s="12" t="s">
        <v>218</v>
      </c>
      <c r="AW187" s="12" t="s">
        <v>126</v>
      </c>
      <c r="AX187" s="12" t="s">
        <v>103</v>
      </c>
      <c r="AY187" s="161" t="s">
        <v>239</v>
      </c>
    </row>
    <row r="188" spans="2:65" s="1" customFormat="1" ht="33" customHeight="1">
      <c r="B188" s="26"/>
      <c r="C188" s="146" t="s">
        <v>340</v>
      </c>
      <c r="D188" s="146" t="s">
        <v>471</v>
      </c>
      <c r="E188" s="147" t="s">
        <v>1388</v>
      </c>
      <c r="F188" s="148" t="s">
        <v>1389</v>
      </c>
      <c r="G188" s="149" t="s">
        <v>50</v>
      </c>
      <c r="H188" s="150">
        <v>11.28</v>
      </c>
      <c r="I188" s="313"/>
      <c r="J188" s="151">
        <f>ROUND(I188*H188,2)</f>
        <v>0</v>
      </c>
      <c r="K188" s="152"/>
      <c r="L188" s="26"/>
      <c r="M188" s="153" t="s">
        <v>103</v>
      </c>
      <c r="N188" s="106" t="s">
        <v>134</v>
      </c>
      <c r="P188" s="143">
        <f>O188*H188</f>
        <v>0</v>
      </c>
      <c r="Q188" s="143">
        <v>1.593E-2</v>
      </c>
      <c r="R188" s="143">
        <f>Q188*H188</f>
        <v>0.1796904</v>
      </c>
      <c r="S188" s="143">
        <v>0</v>
      </c>
      <c r="T188" s="144">
        <f>S188*H188</f>
        <v>0</v>
      </c>
      <c r="AR188" s="145" t="s">
        <v>253</v>
      </c>
      <c r="AT188" s="145" t="s">
        <v>471</v>
      </c>
      <c r="AU188" s="145" t="s">
        <v>218</v>
      </c>
      <c r="AY188" s="15" t="s">
        <v>239</v>
      </c>
      <c r="BE188" s="110">
        <f>IF(N188="základná",J188,0)</f>
        <v>0</v>
      </c>
      <c r="BF188" s="110">
        <f>IF(N188="znížená",J188,0)</f>
        <v>0</v>
      </c>
      <c r="BG188" s="110">
        <f>IF(N188="zákl. prenesená",J188,0)</f>
        <v>0</v>
      </c>
      <c r="BH188" s="110">
        <f>IF(N188="zníž. prenesená",J188,0)</f>
        <v>0</v>
      </c>
      <c r="BI188" s="110">
        <f>IF(N188="nulová",J188,0)</f>
        <v>0</v>
      </c>
      <c r="BJ188" s="15" t="s">
        <v>218</v>
      </c>
      <c r="BK188" s="110">
        <f>ROUND(I188*H188,2)</f>
        <v>0</v>
      </c>
      <c r="BL188" s="15" t="s">
        <v>253</v>
      </c>
      <c r="BM188" s="145" t="s">
        <v>1231</v>
      </c>
    </row>
    <row r="189" spans="2:65" s="12" customFormat="1">
      <c r="B189" s="159"/>
      <c r="D189" s="160" t="s">
        <v>831</v>
      </c>
      <c r="E189" s="161" t="s">
        <v>103</v>
      </c>
      <c r="F189" s="162" t="s">
        <v>1390</v>
      </c>
      <c r="H189" s="163">
        <v>11.28</v>
      </c>
      <c r="L189" s="159"/>
      <c r="M189" s="164"/>
      <c r="T189" s="165"/>
      <c r="AT189" s="161" t="s">
        <v>831</v>
      </c>
      <c r="AU189" s="161" t="s">
        <v>218</v>
      </c>
      <c r="AV189" s="12" t="s">
        <v>218</v>
      </c>
      <c r="AW189" s="12" t="s">
        <v>126</v>
      </c>
      <c r="AX189" s="12" t="s">
        <v>103</v>
      </c>
      <c r="AY189" s="161" t="s">
        <v>239</v>
      </c>
    </row>
    <row r="190" spans="2:65" s="1" customFormat="1" ht="33" customHeight="1">
      <c r="B190" s="26"/>
      <c r="C190" s="146" t="s">
        <v>342</v>
      </c>
      <c r="D190" s="146" t="s">
        <v>471</v>
      </c>
      <c r="E190" s="147" t="s">
        <v>1391</v>
      </c>
      <c r="F190" s="148" t="s">
        <v>1392</v>
      </c>
      <c r="G190" s="149" t="s">
        <v>50</v>
      </c>
      <c r="H190" s="150">
        <v>11.28</v>
      </c>
      <c r="I190" s="313"/>
      <c r="J190" s="151">
        <f>ROUND(I190*H190,2)</f>
        <v>0</v>
      </c>
      <c r="K190" s="152"/>
      <c r="L190" s="26"/>
      <c r="M190" s="153" t="s">
        <v>103</v>
      </c>
      <c r="N190" s="106" t="s">
        <v>134</v>
      </c>
      <c r="P190" s="143">
        <f>O190*H190</f>
        <v>0</v>
      </c>
      <c r="Q190" s="143">
        <v>0</v>
      </c>
      <c r="R190" s="143">
        <f>Q190*H190</f>
        <v>0</v>
      </c>
      <c r="S190" s="143">
        <v>0</v>
      </c>
      <c r="T190" s="144">
        <f>S190*H190</f>
        <v>0</v>
      </c>
      <c r="AR190" s="145" t="s">
        <v>253</v>
      </c>
      <c r="AT190" s="145" t="s">
        <v>471</v>
      </c>
      <c r="AU190" s="145" t="s">
        <v>218</v>
      </c>
      <c r="AY190" s="15" t="s">
        <v>239</v>
      </c>
      <c r="BE190" s="110">
        <f>IF(N190="základná",J190,0)</f>
        <v>0</v>
      </c>
      <c r="BF190" s="110">
        <f>IF(N190="znížená",J190,0)</f>
        <v>0</v>
      </c>
      <c r="BG190" s="110">
        <f>IF(N190="zákl. prenesená",J190,0)</f>
        <v>0</v>
      </c>
      <c r="BH190" s="110">
        <f>IF(N190="zníž. prenesená",J190,0)</f>
        <v>0</v>
      </c>
      <c r="BI190" s="110">
        <f>IF(N190="nulová",J190,0)</f>
        <v>0</v>
      </c>
      <c r="BJ190" s="15" t="s">
        <v>218</v>
      </c>
      <c r="BK190" s="110">
        <f>ROUND(I190*H190,2)</f>
        <v>0</v>
      </c>
      <c r="BL190" s="15" t="s">
        <v>253</v>
      </c>
      <c r="BM190" s="145" t="s">
        <v>1239</v>
      </c>
    </row>
    <row r="191" spans="2:65" s="1" customFormat="1" ht="24.2" customHeight="1">
      <c r="B191" s="26"/>
      <c r="C191" s="146" t="s">
        <v>346</v>
      </c>
      <c r="D191" s="146" t="s">
        <v>471</v>
      </c>
      <c r="E191" s="147" t="s">
        <v>1393</v>
      </c>
      <c r="F191" s="148" t="s">
        <v>1394</v>
      </c>
      <c r="G191" s="149" t="s">
        <v>696</v>
      </c>
      <c r="H191" s="150">
        <v>13.1</v>
      </c>
      <c r="I191" s="313"/>
      <c r="J191" s="151">
        <f>ROUND(I191*H191,2)</f>
        <v>0</v>
      </c>
      <c r="K191" s="152"/>
      <c r="L191" s="26"/>
      <c r="M191" s="153" t="s">
        <v>103</v>
      </c>
      <c r="N191" s="106" t="s">
        <v>134</v>
      </c>
      <c r="P191" s="143">
        <f>O191*H191</f>
        <v>0</v>
      </c>
      <c r="Q191" s="143">
        <v>2.3225634999999998</v>
      </c>
      <c r="R191" s="143">
        <f>Q191*H191</f>
        <v>30.425581849999997</v>
      </c>
      <c r="S191" s="143">
        <v>0</v>
      </c>
      <c r="T191" s="144">
        <f>S191*H191</f>
        <v>0</v>
      </c>
      <c r="AR191" s="145" t="s">
        <v>253</v>
      </c>
      <c r="AT191" s="145" t="s">
        <v>471</v>
      </c>
      <c r="AU191" s="145" t="s">
        <v>218</v>
      </c>
      <c r="AY191" s="15" t="s">
        <v>239</v>
      </c>
      <c r="BE191" s="110">
        <f>IF(N191="základná",J191,0)</f>
        <v>0</v>
      </c>
      <c r="BF191" s="110">
        <f>IF(N191="znížená",J191,0)</f>
        <v>0</v>
      </c>
      <c r="BG191" s="110">
        <f>IF(N191="zákl. prenesená",J191,0)</f>
        <v>0</v>
      </c>
      <c r="BH191" s="110">
        <f>IF(N191="zníž. prenesená",J191,0)</f>
        <v>0</v>
      </c>
      <c r="BI191" s="110">
        <f>IF(N191="nulová",J191,0)</f>
        <v>0</v>
      </c>
      <c r="BJ191" s="15" t="s">
        <v>218</v>
      </c>
      <c r="BK191" s="110">
        <f>ROUND(I191*H191,2)</f>
        <v>0</v>
      </c>
      <c r="BL191" s="15" t="s">
        <v>253</v>
      </c>
      <c r="BM191" s="145" t="s">
        <v>1395</v>
      </c>
    </row>
    <row r="192" spans="2:65" s="12" customFormat="1">
      <c r="B192" s="159"/>
      <c r="D192" s="160" t="s">
        <v>831</v>
      </c>
      <c r="E192" s="161" t="s">
        <v>103</v>
      </c>
      <c r="F192" s="162" t="s">
        <v>1396</v>
      </c>
      <c r="H192" s="163">
        <v>13.1</v>
      </c>
      <c r="L192" s="159"/>
      <c r="M192" s="164"/>
      <c r="T192" s="165"/>
      <c r="AT192" s="161" t="s">
        <v>831</v>
      </c>
      <c r="AU192" s="161" t="s">
        <v>218</v>
      </c>
      <c r="AV192" s="12" t="s">
        <v>218</v>
      </c>
      <c r="AW192" s="12" t="s">
        <v>126</v>
      </c>
      <c r="AX192" s="12" t="s">
        <v>103</v>
      </c>
      <c r="AY192" s="161" t="s">
        <v>239</v>
      </c>
    </row>
    <row r="193" spans="2:65" s="1" customFormat="1" ht="24.2" customHeight="1">
      <c r="B193" s="26"/>
      <c r="C193" s="146" t="s">
        <v>351</v>
      </c>
      <c r="D193" s="146" t="s">
        <v>471</v>
      </c>
      <c r="E193" s="147" t="s">
        <v>1397</v>
      </c>
      <c r="F193" s="148" t="s">
        <v>1398</v>
      </c>
      <c r="G193" s="149" t="s">
        <v>50</v>
      </c>
      <c r="H193" s="150">
        <v>72</v>
      </c>
      <c r="I193" s="313"/>
      <c r="J193" s="151">
        <f>ROUND(I193*H193,2)</f>
        <v>0</v>
      </c>
      <c r="K193" s="152"/>
      <c r="L193" s="26"/>
      <c r="M193" s="153" t="s">
        <v>103</v>
      </c>
      <c r="N193" s="106" t="s">
        <v>134</v>
      </c>
      <c r="P193" s="143">
        <f>O193*H193</f>
        <v>0</v>
      </c>
      <c r="Q193" s="143">
        <v>9.3357700000000002E-3</v>
      </c>
      <c r="R193" s="143">
        <f>Q193*H193</f>
        <v>0.67217543999999996</v>
      </c>
      <c r="S193" s="143">
        <v>0</v>
      </c>
      <c r="T193" s="144">
        <f>S193*H193</f>
        <v>0</v>
      </c>
      <c r="AR193" s="145" t="s">
        <v>253</v>
      </c>
      <c r="AT193" s="145" t="s">
        <v>471</v>
      </c>
      <c r="AU193" s="145" t="s">
        <v>218</v>
      </c>
      <c r="AY193" s="15" t="s">
        <v>239</v>
      </c>
      <c r="BE193" s="110">
        <f>IF(N193="základná",J193,0)</f>
        <v>0</v>
      </c>
      <c r="BF193" s="110">
        <f>IF(N193="znížená",J193,0)</f>
        <v>0</v>
      </c>
      <c r="BG193" s="110">
        <f>IF(N193="zákl. prenesená",J193,0)</f>
        <v>0</v>
      </c>
      <c r="BH193" s="110">
        <f>IF(N193="zníž. prenesená",J193,0)</f>
        <v>0</v>
      </c>
      <c r="BI193" s="110">
        <f>IF(N193="nulová",J193,0)</f>
        <v>0</v>
      </c>
      <c r="BJ193" s="15" t="s">
        <v>218</v>
      </c>
      <c r="BK193" s="110">
        <f>ROUND(I193*H193,2)</f>
        <v>0</v>
      </c>
      <c r="BL193" s="15" t="s">
        <v>253</v>
      </c>
      <c r="BM193" s="145" t="s">
        <v>1399</v>
      </c>
    </row>
    <row r="194" spans="2:65" s="12" customFormat="1">
      <c r="B194" s="159"/>
      <c r="D194" s="160" t="s">
        <v>831</v>
      </c>
      <c r="E194" s="161" t="s">
        <v>103</v>
      </c>
      <c r="F194" s="162" t="s">
        <v>1400</v>
      </c>
      <c r="H194" s="163">
        <v>72</v>
      </c>
      <c r="L194" s="159"/>
      <c r="M194" s="164"/>
      <c r="T194" s="165"/>
      <c r="AT194" s="161" t="s">
        <v>831</v>
      </c>
      <c r="AU194" s="161" t="s">
        <v>218</v>
      </c>
      <c r="AV194" s="12" t="s">
        <v>218</v>
      </c>
      <c r="AW194" s="12" t="s">
        <v>126</v>
      </c>
      <c r="AX194" s="12" t="s">
        <v>103</v>
      </c>
      <c r="AY194" s="161" t="s">
        <v>239</v>
      </c>
    </row>
    <row r="195" spans="2:65" s="1" customFormat="1" ht="24.2" customHeight="1">
      <c r="B195" s="26"/>
      <c r="C195" s="146" t="s">
        <v>355</v>
      </c>
      <c r="D195" s="146" t="s">
        <v>471</v>
      </c>
      <c r="E195" s="147" t="s">
        <v>1401</v>
      </c>
      <c r="F195" s="148" t="s">
        <v>1402</v>
      </c>
      <c r="G195" s="149" t="s">
        <v>50</v>
      </c>
      <c r="H195" s="150">
        <v>0.3</v>
      </c>
      <c r="I195" s="313"/>
      <c r="J195" s="151">
        <f>ROUND(I195*H195,2)</f>
        <v>0</v>
      </c>
      <c r="K195" s="152"/>
      <c r="L195" s="26"/>
      <c r="M195" s="153" t="s">
        <v>103</v>
      </c>
      <c r="N195" s="106" t="s">
        <v>134</v>
      </c>
      <c r="P195" s="143">
        <f>O195*H195</f>
        <v>0</v>
      </c>
      <c r="Q195" s="143">
        <v>4.5700000000000003E-3</v>
      </c>
      <c r="R195" s="143">
        <f>Q195*H195</f>
        <v>1.371E-3</v>
      </c>
      <c r="S195" s="143">
        <v>0</v>
      </c>
      <c r="T195" s="144">
        <f>S195*H195</f>
        <v>0</v>
      </c>
      <c r="AR195" s="145" t="s">
        <v>253</v>
      </c>
      <c r="AT195" s="145" t="s">
        <v>471</v>
      </c>
      <c r="AU195" s="145" t="s">
        <v>218</v>
      </c>
      <c r="AY195" s="15" t="s">
        <v>239</v>
      </c>
      <c r="BE195" s="110">
        <f>IF(N195="základná",J195,0)</f>
        <v>0</v>
      </c>
      <c r="BF195" s="110">
        <f>IF(N195="znížená",J195,0)</f>
        <v>0</v>
      </c>
      <c r="BG195" s="110">
        <f>IF(N195="zákl. prenesená",J195,0)</f>
        <v>0</v>
      </c>
      <c r="BH195" s="110">
        <f>IF(N195="zníž. prenesená",J195,0)</f>
        <v>0</v>
      </c>
      <c r="BI195" s="110">
        <f>IF(N195="nulová",J195,0)</f>
        <v>0</v>
      </c>
      <c r="BJ195" s="15" t="s">
        <v>218</v>
      </c>
      <c r="BK195" s="110">
        <f>ROUND(I195*H195,2)</f>
        <v>0</v>
      </c>
      <c r="BL195" s="15" t="s">
        <v>253</v>
      </c>
      <c r="BM195" s="145" t="s">
        <v>1403</v>
      </c>
    </row>
    <row r="196" spans="2:65" s="12" customFormat="1">
      <c r="B196" s="159"/>
      <c r="D196" s="160" t="s">
        <v>831</v>
      </c>
      <c r="E196" s="161" t="s">
        <v>103</v>
      </c>
      <c r="F196" s="162" t="s">
        <v>1404</v>
      </c>
      <c r="H196" s="163">
        <v>0.3</v>
      </c>
      <c r="L196" s="159"/>
      <c r="M196" s="164"/>
      <c r="T196" s="165"/>
      <c r="AT196" s="161" t="s">
        <v>831</v>
      </c>
      <c r="AU196" s="161" t="s">
        <v>218</v>
      </c>
      <c r="AV196" s="12" t="s">
        <v>218</v>
      </c>
      <c r="AW196" s="12" t="s">
        <v>126</v>
      </c>
      <c r="AX196" s="12" t="s">
        <v>103</v>
      </c>
      <c r="AY196" s="161" t="s">
        <v>239</v>
      </c>
    </row>
    <row r="197" spans="2:65" s="1" customFormat="1" ht="24.2" customHeight="1">
      <c r="B197" s="26"/>
      <c r="C197" s="146" t="s">
        <v>359</v>
      </c>
      <c r="D197" s="146" t="s">
        <v>471</v>
      </c>
      <c r="E197" s="147" t="s">
        <v>1405</v>
      </c>
      <c r="F197" s="148" t="s">
        <v>1406</v>
      </c>
      <c r="G197" s="149" t="s">
        <v>50</v>
      </c>
      <c r="H197" s="150">
        <v>72</v>
      </c>
      <c r="I197" s="313"/>
      <c r="J197" s="151">
        <f>ROUND(I197*H197,2)</f>
        <v>0</v>
      </c>
      <c r="K197" s="152"/>
      <c r="L197" s="26"/>
      <c r="M197" s="153" t="s">
        <v>103</v>
      </c>
      <c r="N197" s="106" t="s">
        <v>134</v>
      </c>
      <c r="P197" s="143">
        <f>O197*H197</f>
        <v>0</v>
      </c>
      <c r="Q197" s="143">
        <v>4.0000000000000003E-5</v>
      </c>
      <c r="R197" s="143">
        <f>Q197*H197</f>
        <v>2.8800000000000002E-3</v>
      </c>
      <c r="S197" s="143">
        <v>0</v>
      </c>
      <c r="T197" s="144">
        <f>S197*H197</f>
        <v>0</v>
      </c>
      <c r="AR197" s="145" t="s">
        <v>253</v>
      </c>
      <c r="AT197" s="145" t="s">
        <v>471</v>
      </c>
      <c r="AU197" s="145" t="s">
        <v>218</v>
      </c>
      <c r="AY197" s="15" t="s">
        <v>239</v>
      </c>
      <c r="BE197" s="110">
        <f>IF(N197="základná",J197,0)</f>
        <v>0</v>
      </c>
      <c r="BF197" s="110">
        <f>IF(N197="znížená",J197,0)</f>
        <v>0</v>
      </c>
      <c r="BG197" s="110">
        <f>IF(N197="zákl. prenesená",J197,0)</f>
        <v>0</v>
      </c>
      <c r="BH197" s="110">
        <f>IF(N197="zníž. prenesená",J197,0)</f>
        <v>0</v>
      </c>
      <c r="BI197" s="110">
        <f>IF(N197="nulová",J197,0)</f>
        <v>0</v>
      </c>
      <c r="BJ197" s="15" t="s">
        <v>218</v>
      </c>
      <c r="BK197" s="110">
        <f>ROUND(I197*H197,2)</f>
        <v>0</v>
      </c>
      <c r="BL197" s="15" t="s">
        <v>253</v>
      </c>
      <c r="BM197" s="145" t="s">
        <v>1407</v>
      </c>
    </row>
    <row r="198" spans="2:65" s="1" customFormat="1" ht="24.2" customHeight="1">
      <c r="B198" s="26"/>
      <c r="C198" s="146" t="s">
        <v>363</v>
      </c>
      <c r="D198" s="146" t="s">
        <v>471</v>
      </c>
      <c r="E198" s="147" t="s">
        <v>1408</v>
      </c>
      <c r="F198" s="148" t="s">
        <v>1409</v>
      </c>
      <c r="G198" s="149" t="s">
        <v>835</v>
      </c>
      <c r="H198" s="150">
        <v>2.0699999999999998</v>
      </c>
      <c r="I198" s="313"/>
      <c r="J198" s="151">
        <f>ROUND(I198*H198,2)</f>
        <v>0</v>
      </c>
      <c r="K198" s="152"/>
      <c r="L198" s="26"/>
      <c r="M198" s="153" t="s">
        <v>103</v>
      </c>
      <c r="N198" s="106" t="s">
        <v>134</v>
      </c>
      <c r="P198" s="143">
        <f>O198*H198</f>
        <v>0</v>
      </c>
      <c r="Q198" s="143">
        <v>1.0762262</v>
      </c>
      <c r="R198" s="143">
        <f>Q198*H198</f>
        <v>2.2277882339999997</v>
      </c>
      <c r="S198" s="143">
        <v>0</v>
      </c>
      <c r="T198" s="144">
        <f>S198*H198</f>
        <v>0</v>
      </c>
      <c r="AR198" s="145" t="s">
        <v>253</v>
      </c>
      <c r="AT198" s="145" t="s">
        <v>471</v>
      </c>
      <c r="AU198" s="145" t="s">
        <v>218</v>
      </c>
      <c r="AY198" s="15" t="s">
        <v>239</v>
      </c>
      <c r="BE198" s="110">
        <f>IF(N198="základná",J198,0)</f>
        <v>0</v>
      </c>
      <c r="BF198" s="110">
        <f>IF(N198="znížená",J198,0)</f>
        <v>0</v>
      </c>
      <c r="BG198" s="110">
        <f>IF(N198="zákl. prenesená",J198,0)</f>
        <v>0</v>
      </c>
      <c r="BH198" s="110">
        <f>IF(N198="zníž. prenesená",J198,0)</f>
        <v>0</v>
      </c>
      <c r="BI198" s="110">
        <f>IF(N198="nulová",J198,0)</f>
        <v>0</v>
      </c>
      <c r="BJ198" s="15" t="s">
        <v>218</v>
      </c>
      <c r="BK198" s="110">
        <f>ROUND(I198*H198,2)</f>
        <v>0</v>
      </c>
      <c r="BL198" s="15" t="s">
        <v>253</v>
      </c>
      <c r="BM198" s="145" t="s">
        <v>1410</v>
      </c>
    </row>
    <row r="199" spans="2:65" s="12" customFormat="1">
      <c r="B199" s="159"/>
      <c r="D199" s="160" t="s">
        <v>831</v>
      </c>
      <c r="E199" s="161" t="s">
        <v>103</v>
      </c>
      <c r="F199" s="162" t="s">
        <v>1411</v>
      </c>
      <c r="H199" s="163">
        <v>2.0699999999999998</v>
      </c>
      <c r="L199" s="159"/>
      <c r="M199" s="164"/>
      <c r="T199" s="165"/>
      <c r="AT199" s="161" t="s">
        <v>831</v>
      </c>
      <c r="AU199" s="161" t="s">
        <v>218</v>
      </c>
      <c r="AV199" s="12" t="s">
        <v>218</v>
      </c>
      <c r="AW199" s="12" t="s">
        <v>126</v>
      </c>
      <c r="AX199" s="12" t="s">
        <v>103</v>
      </c>
      <c r="AY199" s="161" t="s">
        <v>239</v>
      </c>
    </row>
    <row r="200" spans="2:65" s="1" customFormat="1" ht="24.2" customHeight="1">
      <c r="B200" s="26"/>
      <c r="C200" s="146" t="s">
        <v>367</v>
      </c>
      <c r="D200" s="146" t="s">
        <v>471</v>
      </c>
      <c r="E200" s="147" t="s">
        <v>1412</v>
      </c>
      <c r="F200" s="148" t="s">
        <v>1413</v>
      </c>
      <c r="G200" s="149" t="s">
        <v>349</v>
      </c>
      <c r="H200" s="150">
        <v>14.6</v>
      </c>
      <c r="I200" s="313"/>
      <c r="J200" s="151">
        <f>ROUND(I200*H200,2)</f>
        <v>0</v>
      </c>
      <c r="K200" s="152"/>
      <c r="L200" s="26"/>
      <c r="M200" s="153" t="s">
        <v>103</v>
      </c>
      <c r="N200" s="106" t="s">
        <v>134</v>
      </c>
      <c r="P200" s="143">
        <f>O200*H200</f>
        <v>0</v>
      </c>
      <c r="Q200" s="143">
        <v>2.8400000000000001E-3</v>
      </c>
      <c r="R200" s="143">
        <f>Q200*H200</f>
        <v>4.1464000000000001E-2</v>
      </c>
      <c r="S200" s="143">
        <v>0</v>
      </c>
      <c r="T200" s="144">
        <f>S200*H200</f>
        <v>0</v>
      </c>
      <c r="AR200" s="145" t="s">
        <v>253</v>
      </c>
      <c r="AT200" s="145" t="s">
        <v>471</v>
      </c>
      <c r="AU200" s="145" t="s">
        <v>218</v>
      </c>
      <c r="AY200" s="15" t="s">
        <v>239</v>
      </c>
      <c r="BE200" s="110">
        <f>IF(N200="základná",J200,0)</f>
        <v>0</v>
      </c>
      <c r="BF200" s="110">
        <f>IF(N200="znížená",J200,0)</f>
        <v>0</v>
      </c>
      <c r="BG200" s="110">
        <f>IF(N200="zákl. prenesená",J200,0)</f>
        <v>0</v>
      </c>
      <c r="BH200" s="110">
        <f>IF(N200="zníž. prenesená",J200,0)</f>
        <v>0</v>
      </c>
      <c r="BI200" s="110">
        <f>IF(N200="nulová",J200,0)</f>
        <v>0</v>
      </c>
      <c r="BJ200" s="15" t="s">
        <v>218</v>
      </c>
      <c r="BK200" s="110">
        <f>ROUND(I200*H200,2)</f>
        <v>0</v>
      </c>
      <c r="BL200" s="15" t="s">
        <v>253</v>
      </c>
      <c r="BM200" s="145" t="s">
        <v>1414</v>
      </c>
    </row>
    <row r="201" spans="2:65" s="12" customFormat="1">
      <c r="B201" s="159"/>
      <c r="D201" s="160" t="s">
        <v>831</v>
      </c>
      <c r="E201" s="161" t="s">
        <v>103</v>
      </c>
      <c r="F201" s="162" t="s">
        <v>1415</v>
      </c>
      <c r="H201" s="163">
        <v>14.6</v>
      </c>
      <c r="L201" s="159"/>
      <c r="M201" s="164"/>
      <c r="T201" s="165"/>
      <c r="AT201" s="161" t="s">
        <v>831</v>
      </c>
      <c r="AU201" s="161" t="s">
        <v>218</v>
      </c>
      <c r="AV201" s="12" t="s">
        <v>218</v>
      </c>
      <c r="AW201" s="12" t="s">
        <v>126</v>
      </c>
      <c r="AX201" s="12" t="s">
        <v>103</v>
      </c>
      <c r="AY201" s="161" t="s">
        <v>239</v>
      </c>
    </row>
    <row r="202" spans="2:65" s="1" customFormat="1" ht="21.75" customHeight="1">
      <c r="B202" s="26"/>
      <c r="C202" s="133" t="s">
        <v>371</v>
      </c>
      <c r="D202" s="133" t="s">
        <v>237</v>
      </c>
      <c r="E202" s="134" t="s">
        <v>1416</v>
      </c>
      <c r="F202" s="135" t="s">
        <v>1417</v>
      </c>
      <c r="G202" s="136" t="s">
        <v>349</v>
      </c>
      <c r="H202" s="137">
        <v>14.6</v>
      </c>
      <c r="I202" s="312"/>
      <c r="J202" s="138">
        <f>ROUND(I202*H202,2)</f>
        <v>0</v>
      </c>
      <c r="K202" s="139"/>
      <c r="L202" s="140"/>
      <c r="M202" s="141" t="s">
        <v>103</v>
      </c>
      <c r="N202" s="142" t="s">
        <v>134</v>
      </c>
      <c r="P202" s="143">
        <f>O202*H202</f>
        <v>0</v>
      </c>
      <c r="Q202" s="143">
        <v>2.1999999999999999E-2</v>
      </c>
      <c r="R202" s="143">
        <f>Q202*H202</f>
        <v>0.32119999999999999</v>
      </c>
      <c r="S202" s="143">
        <v>0</v>
      </c>
      <c r="T202" s="144">
        <f>S202*H202</f>
        <v>0</v>
      </c>
      <c r="AR202" s="145" t="s">
        <v>269</v>
      </c>
      <c r="AT202" s="145" t="s">
        <v>237</v>
      </c>
      <c r="AU202" s="145" t="s">
        <v>218</v>
      </c>
      <c r="AY202" s="15" t="s">
        <v>239</v>
      </c>
      <c r="BE202" s="110">
        <f>IF(N202="základná",J202,0)</f>
        <v>0</v>
      </c>
      <c r="BF202" s="110">
        <f>IF(N202="znížená",J202,0)</f>
        <v>0</v>
      </c>
      <c r="BG202" s="110">
        <f>IF(N202="zákl. prenesená",J202,0)</f>
        <v>0</v>
      </c>
      <c r="BH202" s="110">
        <f>IF(N202="zníž. prenesená",J202,0)</f>
        <v>0</v>
      </c>
      <c r="BI202" s="110">
        <f>IF(N202="nulová",J202,0)</f>
        <v>0</v>
      </c>
      <c r="BJ202" s="15" t="s">
        <v>218</v>
      </c>
      <c r="BK202" s="110">
        <f>ROUND(I202*H202,2)</f>
        <v>0</v>
      </c>
      <c r="BL202" s="15" t="s">
        <v>253</v>
      </c>
      <c r="BM202" s="145" t="s">
        <v>1418</v>
      </c>
    </row>
    <row r="203" spans="2:65" s="1" customFormat="1" ht="24.2" customHeight="1">
      <c r="B203" s="26"/>
      <c r="C203" s="146" t="s">
        <v>375</v>
      </c>
      <c r="D203" s="146" t="s">
        <v>471</v>
      </c>
      <c r="E203" s="147" t="s">
        <v>1419</v>
      </c>
      <c r="F203" s="148" t="s">
        <v>1420</v>
      </c>
      <c r="G203" s="149" t="s">
        <v>243</v>
      </c>
      <c r="H203" s="150">
        <v>38</v>
      </c>
      <c r="I203" s="313"/>
      <c r="J203" s="151">
        <f>ROUND(I203*H203,2)</f>
        <v>0</v>
      </c>
      <c r="K203" s="152"/>
      <c r="L203" s="26"/>
      <c r="M203" s="153" t="s">
        <v>103</v>
      </c>
      <c r="N203" s="106" t="s">
        <v>134</v>
      </c>
      <c r="P203" s="143">
        <f>O203*H203</f>
        <v>0</v>
      </c>
      <c r="Q203" s="143">
        <v>0.14156850000000001</v>
      </c>
      <c r="R203" s="143">
        <f>Q203*H203</f>
        <v>5.3796030000000004</v>
      </c>
      <c r="S203" s="143">
        <v>0</v>
      </c>
      <c r="T203" s="144">
        <f>S203*H203</f>
        <v>0</v>
      </c>
      <c r="AR203" s="145" t="s">
        <v>253</v>
      </c>
      <c r="AT203" s="145" t="s">
        <v>471</v>
      </c>
      <c r="AU203" s="145" t="s">
        <v>218</v>
      </c>
      <c r="AY203" s="15" t="s">
        <v>239</v>
      </c>
      <c r="BE203" s="110">
        <f>IF(N203="základná",J203,0)</f>
        <v>0</v>
      </c>
      <c r="BF203" s="110">
        <f>IF(N203="znížená",J203,0)</f>
        <v>0</v>
      </c>
      <c r="BG203" s="110">
        <f>IF(N203="zákl. prenesená",J203,0)</f>
        <v>0</v>
      </c>
      <c r="BH203" s="110">
        <f>IF(N203="zníž. prenesená",J203,0)</f>
        <v>0</v>
      </c>
      <c r="BI203" s="110">
        <f>IF(N203="nulová",J203,0)</f>
        <v>0</v>
      </c>
      <c r="BJ203" s="15" t="s">
        <v>218</v>
      </c>
      <c r="BK203" s="110">
        <f>ROUND(I203*H203,2)</f>
        <v>0</v>
      </c>
      <c r="BL203" s="15" t="s">
        <v>253</v>
      </c>
      <c r="BM203" s="145" t="s">
        <v>1421</v>
      </c>
    </row>
    <row r="204" spans="2:65" s="12" customFormat="1">
      <c r="B204" s="159"/>
      <c r="D204" s="160" t="s">
        <v>831</v>
      </c>
      <c r="E204" s="161" t="s">
        <v>103</v>
      </c>
      <c r="F204" s="162" t="s">
        <v>1422</v>
      </c>
      <c r="H204" s="163">
        <v>38</v>
      </c>
      <c r="L204" s="159"/>
      <c r="M204" s="164"/>
      <c r="T204" s="165"/>
      <c r="AT204" s="161" t="s">
        <v>831</v>
      </c>
      <c r="AU204" s="161" t="s">
        <v>218</v>
      </c>
      <c r="AV204" s="12" t="s">
        <v>218</v>
      </c>
      <c r="AW204" s="12" t="s">
        <v>126</v>
      </c>
      <c r="AX204" s="12" t="s">
        <v>103</v>
      </c>
      <c r="AY204" s="161" t="s">
        <v>239</v>
      </c>
    </row>
    <row r="205" spans="2:65" s="1" customFormat="1" ht="38.1" customHeight="1">
      <c r="B205" s="26"/>
      <c r="C205" s="133" t="s">
        <v>379</v>
      </c>
      <c r="D205" s="133" t="s">
        <v>237</v>
      </c>
      <c r="E205" s="134" t="s">
        <v>1423</v>
      </c>
      <c r="F205" s="135" t="s">
        <v>1424</v>
      </c>
      <c r="G205" s="136" t="s">
        <v>243</v>
      </c>
      <c r="H205" s="137">
        <v>38</v>
      </c>
      <c r="I205" s="312"/>
      <c r="J205" s="138">
        <f>ROUND(I205*H205,2)</f>
        <v>0</v>
      </c>
      <c r="K205" s="139"/>
      <c r="L205" s="140"/>
      <c r="M205" s="141" t="s">
        <v>103</v>
      </c>
      <c r="N205" s="142" t="s">
        <v>134</v>
      </c>
      <c r="P205" s="143">
        <f>O205*H205</f>
        <v>0</v>
      </c>
      <c r="Q205" s="143">
        <v>4.1500000000000004</v>
      </c>
      <c r="R205" s="143">
        <f>Q205*H205</f>
        <v>157.70000000000002</v>
      </c>
      <c r="S205" s="143">
        <v>0</v>
      </c>
      <c r="T205" s="144">
        <f>S205*H205</f>
        <v>0</v>
      </c>
      <c r="AR205" s="145" t="s">
        <v>269</v>
      </c>
      <c r="AT205" s="145" t="s">
        <v>237</v>
      </c>
      <c r="AU205" s="145" t="s">
        <v>218</v>
      </c>
      <c r="AY205" s="15" t="s">
        <v>239</v>
      </c>
      <c r="BE205" s="110">
        <f>IF(N205="základná",J205,0)</f>
        <v>0</v>
      </c>
      <c r="BF205" s="110">
        <f>IF(N205="znížená",J205,0)</f>
        <v>0</v>
      </c>
      <c r="BG205" s="110">
        <f>IF(N205="zákl. prenesená",J205,0)</f>
        <v>0</v>
      </c>
      <c r="BH205" s="110">
        <f>IF(N205="zníž. prenesená",J205,0)</f>
        <v>0</v>
      </c>
      <c r="BI205" s="110">
        <f>IF(N205="nulová",J205,0)</f>
        <v>0</v>
      </c>
      <c r="BJ205" s="15" t="s">
        <v>218</v>
      </c>
      <c r="BK205" s="110">
        <f>ROUND(I205*H205,2)</f>
        <v>0</v>
      </c>
      <c r="BL205" s="15" t="s">
        <v>253</v>
      </c>
      <c r="BM205" s="145" t="s">
        <v>1425</v>
      </c>
    </row>
    <row r="206" spans="2:65" s="11" customFormat="1" ht="23.1" customHeight="1">
      <c r="B206" s="122"/>
      <c r="D206" s="123" t="s">
        <v>163</v>
      </c>
      <c r="E206" s="131" t="s">
        <v>253</v>
      </c>
      <c r="F206" s="131" t="s">
        <v>975</v>
      </c>
      <c r="J206" s="132">
        <f>BK206</f>
        <v>0</v>
      </c>
      <c r="L206" s="122"/>
      <c r="M206" s="126"/>
      <c r="P206" s="127">
        <f>SUM(P207:P224)</f>
        <v>0</v>
      </c>
      <c r="R206" s="127">
        <f>SUM(R207:R224)</f>
        <v>261.3358802711</v>
      </c>
      <c r="T206" s="128">
        <f>SUM(T207:T224)</f>
        <v>0</v>
      </c>
      <c r="AR206" s="123" t="s">
        <v>103</v>
      </c>
      <c r="AT206" s="129" t="s">
        <v>163</v>
      </c>
      <c r="AU206" s="129" t="s">
        <v>103</v>
      </c>
      <c r="AY206" s="123" t="s">
        <v>239</v>
      </c>
      <c r="BK206" s="130">
        <f>SUM(BK207:BK224)</f>
        <v>0</v>
      </c>
    </row>
    <row r="207" spans="2:65" s="1" customFormat="1" ht="24.2" customHeight="1">
      <c r="B207" s="26"/>
      <c r="C207" s="146" t="s">
        <v>383</v>
      </c>
      <c r="D207" s="146" t="s">
        <v>471</v>
      </c>
      <c r="E207" s="147" t="s">
        <v>976</v>
      </c>
      <c r="F207" s="148" t="s">
        <v>977</v>
      </c>
      <c r="G207" s="149" t="s">
        <v>50</v>
      </c>
      <c r="H207" s="150">
        <v>141</v>
      </c>
      <c r="I207" s="313"/>
      <c r="J207" s="151">
        <f>ROUND(I207*H207,2)</f>
        <v>0</v>
      </c>
      <c r="K207" s="152"/>
      <c r="L207" s="26"/>
      <c r="M207" s="153" t="s">
        <v>103</v>
      </c>
      <c r="N207" s="106" t="s">
        <v>134</v>
      </c>
      <c r="P207" s="143">
        <f>O207*H207</f>
        <v>0</v>
      </c>
      <c r="Q207" s="143">
        <v>0.22033</v>
      </c>
      <c r="R207" s="143">
        <f>Q207*H207</f>
        <v>31.06653</v>
      </c>
      <c r="S207" s="143">
        <v>0</v>
      </c>
      <c r="T207" s="144">
        <f>S207*H207</f>
        <v>0</v>
      </c>
      <c r="AR207" s="145" t="s">
        <v>253</v>
      </c>
      <c r="AT207" s="145" t="s">
        <v>471</v>
      </c>
      <c r="AU207" s="145" t="s">
        <v>218</v>
      </c>
      <c r="AY207" s="15" t="s">
        <v>239</v>
      </c>
      <c r="BE207" s="110">
        <f>IF(N207="základná",J207,0)</f>
        <v>0</v>
      </c>
      <c r="BF207" s="110">
        <f>IF(N207="znížená",J207,0)</f>
        <v>0</v>
      </c>
      <c r="BG207" s="110">
        <f>IF(N207="zákl. prenesená",J207,0)</f>
        <v>0</v>
      </c>
      <c r="BH207" s="110">
        <f>IF(N207="zníž. prenesená",J207,0)</f>
        <v>0</v>
      </c>
      <c r="BI207" s="110">
        <f>IF(N207="nulová",J207,0)</f>
        <v>0</v>
      </c>
      <c r="BJ207" s="15" t="s">
        <v>218</v>
      </c>
      <c r="BK207" s="110">
        <f>ROUND(I207*H207,2)</f>
        <v>0</v>
      </c>
      <c r="BL207" s="15" t="s">
        <v>253</v>
      </c>
      <c r="BM207" s="145" t="s">
        <v>1426</v>
      </c>
    </row>
    <row r="208" spans="2:65" s="12" customFormat="1">
      <c r="B208" s="159"/>
      <c r="D208" s="160" t="s">
        <v>831</v>
      </c>
      <c r="E208" s="161" t="s">
        <v>103</v>
      </c>
      <c r="F208" s="162" t="s">
        <v>1427</v>
      </c>
      <c r="H208" s="163">
        <v>141</v>
      </c>
      <c r="L208" s="159"/>
      <c r="M208" s="164"/>
      <c r="T208" s="165"/>
      <c r="AT208" s="161" t="s">
        <v>831</v>
      </c>
      <c r="AU208" s="161" t="s">
        <v>218</v>
      </c>
      <c r="AV208" s="12" t="s">
        <v>218</v>
      </c>
      <c r="AW208" s="12" t="s">
        <v>126</v>
      </c>
      <c r="AX208" s="12" t="s">
        <v>164</v>
      </c>
      <c r="AY208" s="161" t="s">
        <v>239</v>
      </c>
    </row>
    <row r="209" spans="2:65" s="1" customFormat="1" ht="24.2" customHeight="1">
      <c r="B209" s="26"/>
      <c r="C209" s="146" t="s">
        <v>387</v>
      </c>
      <c r="D209" s="146" t="s">
        <v>471</v>
      </c>
      <c r="E209" s="147" t="s">
        <v>1428</v>
      </c>
      <c r="F209" s="148" t="s">
        <v>1429</v>
      </c>
      <c r="G209" s="149" t="s">
        <v>50</v>
      </c>
      <c r="H209" s="150">
        <v>102.55</v>
      </c>
      <c r="I209" s="313"/>
      <c r="J209" s="151">
        <f>ROUND(I209*H209,2)</f>
        <v>0</v>
      </c>
      <c r="K209" s="152"/>
      <c r="L209" s="26"/>
      <c r="M209" s="153" t="s">
        <v>103</v>
      </c>
      <c r="N209" s="106" t="s">
        <v>134</v>
      </c>
      <c r="P209" s="143">
        <f>O209*H209</f>
        <v>0</v>
      </c>
      <c r="Q209" s="143">
        <v>0.22238640000000001</v>
      </c>
      <c r="R209" s="143">
        <f>Q209*H209</f>
        <v>22.805725320000001</v>
      </c>
      <c r="S209" s="143">
        <v>0</v>
      </c>
      <c r="T209" s="144">
        <f>S209*H209</f>
        <v>0</v>
      </c>
      <c r="AR209" s="145" t="s">
        <v>253</v>
      </c>
      <c r="AT209" s="145" t="s">
        <v>471</v>
      </c>
      <c r="AU209" s="145" t="s">
        <v>218</v>
      </c>
      <c r="AY209" s="15" t="s">
        <v>239</v>
      </c>
      <c r="BE209" s="110">
        <f>IF(N209="základná",J209,0)</f>
        <v>0</v>
      </c>
      <c r="BF209" s="110">
        <f>IF(N209="znížená",J209,0)</f>
        <v>0</v>
      </c>
      <c r="BG209" s="110">
        <f>IF(N209="zákl. prenesená",J209,0)</f>
        <v>0</v>
      </c>
      <c r="BH209" s="110">
        <f>IF(N209="zníž. prenesená",J209,0)</f>
        <v>0</v>
      </c>
      <c r="BI209" s="110">
        <f>IF(N209="nulová",J209,0)</f>
        <v>0</v>
      </c>
      <c r="BJ209" s="15" t="s">
        <v>218</v>
      </c>
      <c r="BK209" s="110">
        <f>ROUND(I209*H209,2)</f>
        <v>0</v>
      </c>
      <c r="BL209" s="15" t="s">
        <v>253</v>
      </c>
      <c r="BM209" s="145" t="s">
        <v>1430</v>
      </c>
    </row>
    <row r="210" spans="2:65" s="12" customFormat="1">
      <c r="B210" s="159"/>
      <c r="D210" s="160" t="s">
        <v>831</v>
      </c>
      <c r="E210" s="161" t="s">
        <v>103</v>
      </c>
      <c r="F210" s="162" t="s">
        <v>1431</v>
      </c>
      <c r="H210" s="163">
        <v>102.55</v>
      </c>
      <c r="L210" s="159"/>
      <c r="M210" s="164"/>
      <c r="T210" s="165"/>
      <c r="AT210" s="161" t="s">
        <v>831</v>
      </c>
      <c r="AU210" s="161" t="s">
        <v>218</v>
      </c>
      <c r="AV210" s="12" t="s">
        <v>218</v>
      </c>
      <c r="AW210" s="12" t="s">
        <v>126</v>
      </c>
      <c r="AX210" s="12" t="s">
        <v>103</v>
      </c>
      <c r="AY210" s="161" t="s">
        <v>239</v>
      </c>
    </row>
    <row r="211" spans="2:65" s="1" customFormat="1" ht="24.2" customHeight="1">
      <c r="B211" s="26"/>
      <c r="C211" s="146" t="s">
        <v>391</v>
      </c>
      <c r="D211" s="146" t="s">
        <v>471</v>
      </c>
      <c r="E211" s="147" t="s">
        <v>1432</v>
      </c>
      <c r="F211" s="148" t="s">
        <v>1433</v>
      </c>
      <c r="G211" s="149" t="s">
        <v>50</v>
      </c>
      <c r="H211" s="150">
        <v>0.26900000000000002</v>
      </c>
      <c r="I211" s="313"/>
      <c r="J211" s="151">
        <f>ROUND(I211*H211,2)</f>
        <v>0</v>
      </c>
      <c r="K211" s="152"/>
      <c r="L211" s="26"/>
      <c r="M211" s="153" t="s">
        <v>103</v>
      </c>
      <c r="N211" s="106" t="s">
        <v>134</v>
      </c>
      <c r="P211" s="143">
        <f>O211*H211</f>
        <v>0</v>
      </c>
      <c r="Q211" s="143">
        <v>2.12719E-2</v>
      </c>
      <c r="R211" s="143">
        <f>Q211*H211</f>
        <v>5.7221411000000005E-3</v>
      </c>
      <c r="S211" s="143">
        <v>0</v>
      </c>
      <c r="T211" s="144">
        <f>S211*H211</f>
        <v>0</v>
      </c>
      <c r="AR211" s="145" t="s">
        <v>253</v>
      </c>
      <c r="AT211" s="145" t="s">
        <v>471</v>
      </c>
      <c r="AU211" s="145" t="s">
        <v>218</v>
      </c>
      <c r="AY211" s="15" t="s">
        <v>239</v>
      </c>
      <c r="BE211" s="110">
        <f>IF(N211="základná",J211,0)</f>
        <v>0</v>
      </c>
      <c r="BF211" s="110">
        <f>IF(N211="znížená",J211,0)</f>
        <v>0</v>
      </c>
      <c r="BG211" s="110">
        <f>IF(N211="zákl. prenesená",J211,0)</f>
        <v>0</v>
      </c>
      <c r="BH211" s="110">
        <f>IF(N211="zníž. prenesená",J211,0)</f>
        <v>0</v>
      </c>
      <c r="BI211" s="110">
        <f>IF(N211="nulová",J211,0)</f>
        <v>0</v>
      </c>
      <c r="BJ211" s="15" t="s">
        <v>218</v>
      </c>
      <c r="BK211" s="110">
        <f>ROUND(I211*H211,2)</f>
        <v>0</v>
      </c>
      <c r="BL211" s="15" t="s">
        <v>253</v>
      </c>
      <c r="BM211" s="145" t="s">
        <v>1434</v>
      </c>
    </row>
    <row r="212" spans="2:65" s="12" customFormat="1">
      <c r="B212" s="159"/>
      <c r="D212" s="160" t="s">
        <v>831</v>
      </c>
      <c r="E212" s="161" t="s">
        <v>103</v>
      </c>
      <c r="F212" s="162" t="s">
        <v>1435</v>
      </c>
      <c r="H212" s="163">
        <v>0.26900000000000002</v>
      </c>
      <c r="L212" s="159"/>
      <c r="M212" s="164"/>
      <c r="T212" s="165"/>
      <c r="AT212" s="161" t="s">
        <v>831</v>
      </c>
      <c r="AU212" s="161" t="s">
        <v>218</v>
      </c>
      <c r="AV212" s="12" t="s">
        <v>218</v>
      </c>
      <c r="AW212" s="12" t="s">
        <v>126</v>
      </c>
      <c r="AX212" s="12" t="s">
        <v>103</v>
      </c>
      <c r="AY212" s="161" t="s">
        <v>239</v>
      </c>
    </row>
    <row r="213" spans="2:65" s="1" customFormat="1" ht="24.2" customHeight="1">
      <c r="B213" s="26"/>
      <c r="C213" s="146" t="s">
        <v>395</v>
      </c>
      <c r="D213" s="146" t="s">
        <v>471</v>
      </c>
      <c r="E213" s="147" t="s">
        <v>1436</v>
      </c>
      <c r="F213" s="148" t="s">
        <v>1437</v>
      </c>
      <c r="G213" s="149" t="s">
        <v>50</v>
      </c>
      <c r="H213" s="150">
        <v>0.26900000000000002</v>
      </c>
      <c r="I213" s="313"/>
      <c r="J213" s="151">
        <f>ROUND(I213*H213,2)</f>
        <v>0</v>
      </c>
      <c r="K213" s="152"/>
      <c r="L213" s="26"/>
      <c r="M213" s="153" t="s">
        <v>103</v>
      </c>
      <c r="N213" s="106" t="s">
        <v>134</v>
      </c>
      <c r="P213" s="143">
        <f>O213*H213</f>
        <v>0</v>
      </c>
      <c r="Q213" s="143">
        <v>2.154E-2</v>
      </c>
      <c r="R213" s="143">
        <f>Q213*H213</f>
        <v>5.7942600000000007E-3</v>
      </c>
      <c r="S213" s="143">
        <v>0</v>
      </c>
      <c r="T213" s="144">
        <f>S213*H213</f>
        <v>0</v>
      </c>
      <c r="AR213" s="145" t="s">
        <v>253</v>
      </c>
      <c r="AT213" s="145" t="s">
        <v>471</v>
      </c>
      <c r="AU213" s="145" t="s">
        <v>218</v>
      </c>
      <c r="AY213" s="15" t="s">
        <v>239</v>
      </c>
      <c r="BE213" s="110">
        <f>IF(N213="základná",J213,0)</f>
        <v>0</v>
      </c>
      <c r="BF213" s="110">
        <f>IF(N213="znížená",J213,0)</f>
        <v>0</v>
      </c>
      <c r="BG213" s="110">
        <f>IF(N213="zákl. prenesená",J213,0)</f>
        <v>0</v>
      </c>
      <c r="BH213" s="110">
        <f>IF(N213="zníž. prenesená",J213,0)</f>
        <v>0</v>
      </c>
      <c r="BI213" s="110">
        <f>IF(N213="nulová",J213,0)</f>
        <v>0</v>
      </c>
      <c r="BJ213" s="15" t="s">
        <v>218</v>
      </c>
      <c r="BK213" s="110">
        <f>ROUND(I213*H213,2)</f>
        <v>0</v>
      </c>
      <c r="BL213" s="15" t="s">
        <v>253</v>
      </c>
      <c r="BM213" s="145" t="s">
        <v>1438</v>
      </c>
    </row>
    <row r="214" spans="2:65" s="1" customFormat="1" ht="21.75" customHeight="1">
      <c r="B214" s="26"/>
      <c r="C214" s="146" t="s">
        <v>399</v>
      </c>
      <c r="D214" s="146" t="s">
        <v>471</v>
      </c>
      <c r="E214" s="147" t="s">
        <v>1439</v>
      </c>
      <c r="F214" s="148" t="s">
        <v>1440</v>
      </c>
      <c r="G214" s="149" t="s">
        <v>696</v>
      </c>
      <c r="H214" s="150">
        <v>7.2</v>
      </c>
      <c r="I214" s="313"/>
      <c r="J214" s="151">
        <f>ROUND(I214*H214,2)</f>
        <v>0</v>
      </c>
      <c r="K214" s="152"/>
      <c r="L214" s="26"/>
      <c r="M214" s="153" t="s">
        <v>103</v>
      </c>
      <c r="N214" s="106" t="s">
        <v>134</v>
      </c>
      <c r="P214" s="143">
        <f>O214*H214</f>
        <v>0</v>
      </c>
      <c r="Q214" s="143">
        <v>2.6524999999999999</v>
      </c>
      <c r="R214" s="143">
        <f>Q214*H214</f>
        <v>19.097999999999999</v>
      </c>
      <c r="S214" s="143">
        <v>0</v>
      </c>
      <c r="T214" s="144">
        <f>S214*H214</f>
        <v>0</v>
      </c>
      <c r="AR214" s="145" t="s">
        <v>253</v>
      </c>
      <c r="AT214" s="145" t="s">
        <v>471</v>
      </c>
      <c r="AU214" s="145" t="s">
        <v>218</v>
      </c>
      <c r="AY214" s="15" t="s">
        <v>239</v>
      </c>
      <c r="BE214" s="110">
        <f>IF(N214="základná",J214,0)</f>
        <v>0</v>
      </c>
      <c r="BF214" s="110">
        <f>IF(N214="znížená",J214,0)</f>
        <v>0</v>
      </c>
      <c r="BG214" s="110">
        <f>IF(N214="zákl. prenesená",J214,0)</f>
        <v>0</v>
      </c>
      <c r="BH214" s="110">
        <f>IF(N214="zníž. prenesená",J214,0)</f>
        <v>0</v>
      </c>
      <c r="BI214" s="110">
        <f>IF(N214="nulová",J214,0)</f>
        <v>0</v>
      </c>
      <c r="BJ214" s="15" t="s">
        <v>218</v>
      </c>
      <c r="BK214" s="110">
        <f>ROUND(I214*H214,2)</f>
        <v>0</v>
      </c>
      <c r="BL214" s="15" t="s">
        <v>253</v>
      </c>
      <c r="BM214" s="145" t="s">
        <v>1286</v>
      </c>
    </row>
    <row r="215" spans="2:65" s="12" customFormat="1">
      <c r="B215" s="159"/>
      <c r="D215" s="160" t="s">
        <v>831</v>
      </c>
      <c r="E215" s="161" t="s">
        <v>103</v>
      </c>
      <c r="F215" s="162" t="s">
        <v>1441</v>
      </c>
      <c r="H215" s="163">
        <v>7.2</v>
      </c>
      <c r="L215" s="159"/>
      <c r="M215" s="164"/>
      <c r="T215" s="165"/>
      <c r="AT215" s="161" t="s">
        <v>831</v>
      </c>
      <c r="AU215" s="161" t="s">
        <v>218</v>
      </c>
      <c r="AV215" s="12" t="s">
        <v>218</v>
      </c>
      <c r="AW215" s="12" t="s">
        <v>126</v>
      </c>
      <c r="AX215" s="12" t="s">
        <v>103</v>
      </c>
      <c r="AY215" s="161" t="s">
        <v>239</v>
      </c>
    </row>
    <row r="216" spans="2:65" s="1" customFormat="1" ht="33" customHeight="1">
      <c r="B216" s="26"/>
      <c r="C216" s="146" t="s">
        <v>403</v>
      </c>
      <c r="D216" s="146" t="s">
        <v>471</v>
      </c>
      <c r="E216" s="147" t="s">
        <v>1442</v>
      </c>
      <c r="F216" s="148" t="s">
        <v>986</v>
      </c>
      <c r="G216" s="149" t="s">
        <v>696</v>
      </c>
      <c r="H216" s="150">
        <v>2.25</v>
      </c>
      <c r="I216" s="313"/>
      <c r="J216" s="151">
        <f>ROUND(I216*H216,2)</f>
        <v>0</v>
      </c>
      <c r="K216" s="152"/>
      <c r="L216" s="26"/>
      <c r="M216" s="153" t="s">
        <v>103</v>
      </c>
      <c r="N216" s="106" t="s">
        <v>134</v>
      </c>
      <c r="P216" s="143">
        <f>O216*H216</f>
        <v>0</v>
      </c>
      <c r="Q216" s="143">
        <v>2.274</v>
      </c>
      <c r="R216" s="143">
        <f>Q216*H216</f>
        <v>5.1165000000000003</v>
      </c>
      <c r="S216" s="143">
        <v>0</v>
      </c>
      <c r="T216" s="144">
        <f>S216*H216</f>
        <v>0</v>
      </c>
      <c r="AR216" s="145" t="s">
        <v>253</v>
      </c>
      <c r="AT216" s="145" t="s">
        <v>471</v>
      </c>
      <c r="AU216" s="145" t="s">
        <v>218</v>
      </c>
      <c r="AY216" s="15" t="s">
        <v>239</v>
      </c>
      <c r="BE216" s="110">
        <f>IF(N216="základná",J216,0)</f>
        <v>0</v>
      </c>
      <c r="BF216" s="110">
        <f>IF(N216="znížená",J216,0)</f>
        <v>0</v>
      </c>
      <c r="BG216" s="110">
        <f>IF(N216="zákl. prenesená",J216,0)</f>
        <v>0</v>
      </c>
      <c r="BH216" s="110">
        <f>IF(N216="zníž. prenesená",J216,0)</f>
        <v>0</v>
      </c>
      <c r="BI216" s="110">
        <f>IF(N216="nulová",J216,0)</f>
        <v>0</v>
      </c>
      <c r="BJ216" s="15" t="s">
        <v>218</v>
      </c>
      <c r="BK216" s="110">
        <f>ROUND(I216*H216,2)</f>
        <v>0</v>
      </c>
      <c r="BL216" s="15" t="s">
        <v>253</v>
      </c>
      <c r="BM216" s="145" t="s">
        <v>1443</v>
      </c>
    </row>
    <row r="217" spans="2:65" s="12" customFormat="1">
      <c r="B217" s="159"/>
      <c r="D217" s="160" t="s">
        <v>831</v>
      </c>
      <c r="E217" s="161" t="s">
        <v>103</v>
      </c>
      <c r="F217" s="162" t="s">
        <v>1444</v>
      </c>
      <c r="H217" s="163">
        <v>2.25</v>
      </c>
      <c r="L217" s="159"/>
      <c r="M217" s="164"/>
      <c r="T217" s="165"/>
      <c r="AT217" s="161" t="s">
        <v>831</v>
      </c>
      <c r="AU217" s="161" t="s">
        <v>218</v>
      </c>
      <c r="AV217" s="12" t="s">
        <v>218</v>
      </c>
      <c r="AW217" s="12" t="s">
        <v>126</v>
      </c>
      <c r="AX217" s="12" t="s">
        <v>103</v>
      </c>
      <c r="AY217" s="161" t="s">
        <v>239</v>
      </c>
    </row>
    <row r="218" spans="2:65" s="1" customFormat="1" ht="33" customHeight="1">
      <c r="B218" s="26"/>
      <c r="C218" s="146" t="s">
        <v>407</v>
      </c>
      <c r="D218" s="146" t="s">
        <v>471</v>
      </c>
      <c r="E218" s="147" t="s">
        <v>985</v>
      </c>
      <c r="F218" s="148" t="s">
        <v>986</v>
      </c>
      <c r="G218" s="149" t="s">
        <v>696</v>
      </c>
      <c r="H218" s="150">
        <v>0.45</v>
      </c>
      <c r="I218" s="313"/>
      <c r="J218" s="151">
        <f>ROUND(I218*H218,2)</f>
        <v>0</v>
      </c>
      <c r="K218" s="152"/>
      <c r="L218" s="26"/>
      <c r="M218" s="153" t="s">
        <v>103</v>
      </c>
      <c r="N218" s="106" t="s">
        <v>134</v>
      </c>
      <c r="P218" s="143">
        <f>O218*H218</f>
        <v>0</v>
      </c>
      <c r="Q218" s="143">
        <v>2.262019</v>
      </c>
      <c r="R218" s="143">
        <f>Q218*H218</f>
        <v>1.01790855</v>
      </c>
      <c r="S218" s="143">
        <v>0</v>
      </c>
      <c r="T218" s="144">
        <f>S218*H218</f>
        <v>0</v>
      </c>
      <c r="AR218" s="145" t="s">
        <v>253</v>
      </c>
      <c r="AT218" s="145" t="s">
        <v>471</v>
      </c>
      <c r="AU218" s="145" t="s">
        <v>218</v>
      </c>
      <c r="AY218" s="15" t="s">
        <v>239</v>
      </c>
      <c r="BE218" s="110">
        <f>IF(N218="základná",J218,0)</f>
        <v>0</v>
      </c>
      <c r="BF218" s="110">
        <f>IF(N218="znížená",J218,0)</f>
        <v>0</v>
      </c>
      <c r="BG218" s="110">
        <f>IF(N218="zákl. prenesená",J218,0)</f>
        <v>0</v>
      </c>
      <c r="BH218" s="110">
        <f>IF(N218="zníž. prenesená",J218,0)</f>
        <v>0</v>
      </c>
      <c r="BI218" s="110">
        <f>IF(N218="nulová",J218,0)</f>
        <v>0</v>
      </c>
      <c r="BJ218" s="15" t="s">
        <v>218</v>
      </c>
      <c r="BK218" s="110">
        <f>ROUND(I218*H218,2)</f>
        <v>0</v>
      </c>
      <c r="BL218" s="15" t="s">
        <v>253</v>
      </c>
      <c r="BM218" s="145" t="s">
        <v>1445</v>
      </c>
    </row>
    <row r="219" spans="2:65" s="12" customFormat="1">
      <c r="B219" s="159"/>
      <c r="D219" s="160" t="s">
        <v>831</v>
      </c>
      <c r="E219" s="161" t="s">
        <v>103</v>
      </c>
      <c r="F219" s="162" t="s">
        <v>1446</v>
      </c>
      <c r="H219" s="163">
        <v>0.45</v>
      </c>
      <c r="L219" s="159"/>
      <c r="M219" s="164"/>
      <c r="T219" s="165"/>
      <c r="AT219" s="161" t="s">
        <v>831</v>
      </c>
      <c r="AU219" s="161" t="s">
        <v>218</v>
      </c>
      <c r="AV219" s="12" t="s">
        <v>218</v>
      </c>
      <c r="AW219" s="12" t="s">
        <v>126</v>
      </c>
      <c r="AX219" s="12" t="s">
        <v>103</v>
      </c>
      <c r="AY219" s="161" t="s">
        <v>239</v>
      </c>
    </row>
    <row r="220" spans="2:65" s="1" customFormat="1" ht="33" customHeight="1">
      <c r="B220" s="26"/>
      <c r="C220" s="146" t="s">
        <v>411</v>
      </c>
      <c r="D220" s="146" t="s">
        <v>471</v>
      </c>
      <c r="E220" s="147" t="s">
        <v>1447</v>
      </c>
      <c r="F220" s="148" t="s">
        <v>1448</v>
      </c>
      <c r="G220" s="149" t="s">
        <v>50</v>
      </c>
      <c r="H220" s="150">
        <v>228</v>
      </c>
      <c r="I220" s="313"/>
      <c r="J220" s="151">
        <f>ROUND(I220*H220,2)</f>
        <v>0</v>
      </c>
      <c r="K220" s="152"/>
      <c r="L220" s="26"/>
      <c r="M220" s="153" t="s">
        <v>103</v>
      </c>
      <c r="N220" s="106" t="s">
        <v>134</v>
      </c>
      <c r="P220" s="143">
        <f>O220*H220</f>
        <v>0</v>
      </c>
      <c r="Q220" s="143">
        <v>0.14373</v>
      </c>
      <c r="R220" s="143">
        <f>Q220*H220</f>
        <v>32.770440000000001</v>
      </c>
      <c r="S220" s="143">
        <v>0</v>
      </c>
      <c r="T220" s="144">
        <f>S220*H220</f>
        <v>0</v>
      </c>
      <c r="AR220" s="145" t="s">
        <v>253</v>
      </c>
      <c r="AT220" s="145" t="s">
        <v>471</v>
      </c>
      <c r="AU220" s="145" t="s">
        <v>218</v>
      </c>
      <c r="AY220" s="15" t="s">
        <v>239</v>
      </c>
      <c r="BE220" s="110">
        <f>IF(N220="základná",J220,0)</f>
        <v>0</v>
      </c>
      <c r="BF220" s="110">
        <f>IF(N220="znížená",J220,0)</f>
        <v>0</v>
      </c>
      <c r="BG220" s="110">
        <f>IF(N220="zákl. prenesená",J220,0)</f>
        <v>0</v>
      </c>
      <c r="BH220" s="110">
        <f>IF(N220="zníž. prenesená",J220,0)</f>
        <v>0</v>
      </c>
      <c r="BI220" s="110">
        <f>IF(N220="nulová",J220,0)</f>
        <v>0</v>
      </c>
      <c r="BJ220" s="15" t="s">
        <v>218</v>
      </c>
      <c r="BK220" s="110">
        <f>ROUND(I220*H220,2)</f>
        <v>0</v>
      </c>
      <c r="BL220" s="15" t="s">
        <v>253</v>
      </c>
      <c r="BM220" s="145" t="s">
        <v>1449</v>
      </c>
    </row>
    <row r="221" spans="2:65" s="12" customFormat="1">
      <c r="B221" s="159"/>
      <c r="D221" s="160" t="s">
        <v>831</v>
      </c>
      <c r="E221" s="161" t="s">
        <v>103</v>
      </c>
      <c r="F221" s="162" t="s">
        <v>1450</v>
      </c>
      <c r="H221" s="163">
        <v>228</v>
      </c>
      <c r="L221" s="159"/>
      <c r="M221" s="164"/>
      <c r="T221" s="165"/>
      <c r="AT221" s="161" t="s">
        <v>831</v>
      </c>
      <c r="AU221" s="161" t="s">
        <v>218</v>
      </c>
      <c r="AV221" s="12" t="s">
        <v>218</v>
      </c>
      <c r="AW221" s="12" t="s">
        <v>126</v>
      </c>
      <c r="AX221" s="12" t="s">
        <v>103</v>
      </c>
      <c r="AY221" s="161" t="s">
        <v>239</v>
      </c>
    </row>
    <row r="222" spans="2:65" s="1" customFormat="1" ht="24.2" customHeight="1">
      <c r="B222" s="26"/>
      <c r="C222" s="146" t="s">
        <v>416</v>
      </c>
      <c r="D222" s="146" t="s">
        <v>471</v>
      </c>
      <c r="E222" s="147" t="s">
        <v>1451</v>
      </c>
      <c r="F222" s="148" t="s">
        <v>1452</v>
      </c>
      <c r="G222" s="149" t="s">
        <v>696</v>
      </c>
      <c r="H222" s="150">
        <v>15.6</v>
      </c>
      <c r="I222" s="313"/>
      <c r="J222" s="151">
        <f>ROUND(I222*H222,2)</f>
        <v>0</v>
      </c>
      <c r="K222" s="152"/>
      <c r="L222" s="26"/>
      <c r="M222" s="153" t="s">
        <v>103</v>
      </c>
      <c r="N222" s="106" t="s">
        <v>134</v>
      </c>
      <c r="P222" s="143">
        <f>O222*H222</f>
        <v>0</v>
      </c>
      <c r="Q222" s="143">
        <v>2.4500000000000002</v>
      </c>
      <c r="R222" s="143">
        <f>Q222*H222</f>
        <v>38.22</v>
      </c>
      <c r="S222" s="143">
        <v>0</v>
      </c>
      <c r="T222" s="144">
        <f>S222*H222</f>
        <v>0</v>
      </c>
      <c r="AR222" s="145" t="s">
        <v>253</v>
      </c>
      <c r="AT222" s="145" t="s">
        <v>471</v>
      </c>
      <c r="AU222" s="145" t="s">
        <v>218</v>
      </c>
      <c r="AY222" s="15" t="s">
        <v>239</v>
      </c>
      <c r="BE222" s="110">
        <f>IF(N222="základná",J222,0)</f>
        <v>0</v>
      </c>
      <c r="BF222" s="110">
        <f>IF(N222="znížená",J222,0)</f>
        <v>0</v>
      </c>
      <c r="BG222" s="110">
        <f>IF(N222="zákl. prenesená",J222,0)</f>
        <v>0</v>
      </c>
      <c r="BH222" s="110">
        <f>IF(N222="zníž. prenesená",J222,0)</f>
        <v>0</v>
      </c>
      <c r="BI222" s="110">
        <f>IF(N222="nulová",J222,0)</f>
        <v>0</v>
      </c>
      <c r="BJ222" s="15" t="s">
        <v>218</v>
      </c>
      <c r="BK222" s="110">
        <f>ROUND(I222*H222,2)</f>
        <v>0</v>
      </c>
      <c r="BL222" s="15" t="s">
        <v>253</v>
      </c>
      <c r="BM222" s="145" t="s">
        <v>1453</v>
      </c>
    </row>
    <row r="223" spans="2:65" s="12" customFormat="1">
      <c r="B223" s="159"/>
      <c r="D223" s="160" t="s">
        <v>831</v>
      </c>
      <c r="E223" s="161" t="s">
        <v>103</v>
      </c>
      <c r="F223" s="162" t="s">
        <v>1454</v>
      </c>
      <c r="H223" s="163">
        <v>15.6</v>
      </c>
      <c r="L223" s="159"/>
      <c r="M223" s="164"/>
      <c r="T223" s="165"/>
      <c r="AT223" s="161" t="s">
        <v>831</v>
      </c>
      <c r="AU223" s="161" t="s">
        <v>218</v>
      </c>
      <c r="AV223" s="12" t="s">
        <v>218</v>
      </c>
      <c r="AW223" s="12" t="s">
        <v>126</v>
      </c>
      <c r="AX223" s="12" t="s">
        <v>103</v>
      </c>
      <c r="AY223" s="161" t="s">
        <v>239</v>
      </c>
    </row>
    <row r="224" spans="2:65" s="1" customFormat="1" ht="24.2" customHeight="1">
      <c r="B224" s="26"/>
      <c r="C224" s="146" t="s">
        <v>420</v>
      </c>
      <c r="D224" s="146" t="s">
        <v>471</v>
      </c>
      <c r="E224" s="147" t="s">
        <v>1455</v>
      </c>
      <c r="F224" s="148" t="s">
        <v>1456</v>
      </c>
      <c r="G224" s="149" t="s">
        <v>50</v>
      </c>
      <c r="H224" s="150">
        <v>141</v>
      </c>
      <c r="I224" s="313"/>
      <c r="J224" s="151">
        <f>ROUND(I224*H224,2)</f>
        <v>0</v>
      </c>
      <c r="K224" s="152"/>
      <c r="L224" s="26"/>
      <c r="M224" s="153" t="s">
        <v>103</v>
      </c>
      <c r="N224" s="106" t="s">
        <v>134</v>
      </c>
      <c r="P224" s="143">
        <f>O224*H224</f>
        <v>0</v>
      </c>
      <c r="Q224" s="143">
        <v>0.78886000000000001</v>
      </c>
      <c r="R224" s="143">
        <f>Q224*H224</f>
        <v>111.22926</v>
      </c>
      <c r="S224" s="143">
        <v>0</v>
      </c>
      <c r="T224" s="144">
        <f>S224*H224</f>
        <v>0</v>
      </c>
      <c r="AR224" s="145" t="s">
        <v>253</v>
      </c>
      <c r="AT224" s="145" t="s">
        <v>471</v>
      </c>
      <c r="AU224" s="145" t="s">
        <v>218</v>
      </c>
      <c r="AY224" s="15" t="s">
        <v>239</v>
      </c>
      <c r="BE224" s="110">
        <f>IF(N224="základná",J224,0)</f>
        <v>0</v>
      </c>
      <c r="BF224" s="110">
        <f>IF(N224="znížená",J224,0)</f>
        <v>0</v>
      </c>
      <c r="BG224" s="110">
        <f>IF(N224="zákl. prenesená",J224,0)</f>
        <v>0</v>
      </c>
      <c r="BH224" s="110">
        <f>IF(N224="zníž. prenesená",J224,0)</f>
        <v>0</v>
      </c>
      <c r="BI224" s="110">
        <f>IF(N224="nulová",J224,0)</f>
        <v>0</v>
      </c>
      <c r="BJ224" s="15" t="s">
        <v>218</v>
      </c>
      <c r="BK224" s="110">
        <f>ROUND(I224*H224,2)</f>
        <v>0</v>
      </c>
      <c r="BL224" s="15" t="s">
        <v>253</v>
      </c>
      <c r="BM224" s="145" t="s">
        <v>1457</v>
      </c>
    </row>
    <row r="225" spans="2:65" s="11" customFormat="1" ht="23.1" customHeight="1">
      <c r="B225" s="122"/>
      <c r="D225" s="123" t="s">
        <v>163</v>
      </c>
      <c r="E225" s="131" t="s">
        <v>273</v>
      </c>
      <c r="F225" s="131" t="s">
        <v>1031</v>
      </c>
      <c r="J225" s="132">
        <f>BK225</f>
        <v>0</v>
      </c>
      <c r="L225" s="122"/>
      <c r="M225" s="126"/>
      <c r="P225" s="127">
        <f>SUM(P226:P232)</f>
        <v>0</v>
      </c>
      <c r="R225" s="127">
        <f>SUM(R226:R232)</f>
        <v>7.0785942499999992</v>
      </c>
      <c r="T225" s="128">
        <f>SUM(T226:T232)</f>
        <v>0</v>
      </c>
      <c r="AR225" s="123" t="s">
        <v>103</v>
      </c>
      <c r="AT225" s="129" t="s">
        <v>163</v>
      </c>
      <c r="AU225" s="129" t="s">
        <v>103</v>
      </c>
      <c r="AY225" s="123" t="s">
        <v>239</v>
      </c>
      <c r="BK225" s="130">
        <f>SUM(BK226:BK232)</f>
        <v>0</v>
      </c>
    </row>
    <row r="226" spans="2:65" s="1" customFormat="1" ht="33" customHeight="1">
      <c r="B226" s="26"/>
      <c r="C226" s="146" t="s">
        <v>424</v>
      </c>
      <c r="D226" s="146" t="s">
        <v>471</v>
      </c>
      <c r="E226" s="147" t="s">
        <v>1458</v>
      </c>
      <c r="F226" s="148" t="s">
        <v>1459</v>
      </c>
      <c r="G226" s="149" t="s">
        <v>349</v>
      </c>
      <c r="H226" s="150">
        <v>35</v>
      </c>
      <c r="I226" s="313"/>
      <c r="J226" s="151">
        <f>ROUND(I226*H226,2)</f>
        <v>0</v>
      </c>
      <c r="K226" s="152"/>
      <c r="L226" s="26"/>
      <c r="M226" s="153" t="s">
        <v>103</v>
      </c>
      <c r="N226" s="106" t="s">
        <v>134</v>
      </c>
      <c r="P226" s="143">
        <f>O226*H226</f>
        <v>0</v>
      </c>
      <c r="Q226" s="143">
        <v>0.15113035</v>
      </c>
      <c r="R226" s="143">
        <f>Q226*H226</f>
        <v>5.2895622499999995</v>
      </c>
      <c r="S226" s="143">
        <v>0</v>
      </c>
      <c r="T226" s="144">
        <f>S226*H226</f>
        <v>0</v>
      </c>
      <c r="AR226" s="145" t="s">
        <v>253</v>
      </c>
      <c r="AT226" s="145" t="s">
        <v>471</v>
      </c>
      <c r="AU226" s="145" t="s">
        <v>218</v>
      </c>
      <c r="AY226" s="15" t="s">
        <v>239</v>
      </c>
      <c r="BE226" s="110">
        <f>IF(N226="základná",J226,0)</f>
        <v>0</v>
      </c>
      <c r="BF226" s="110">
        <f>IF(N226="znížená",J226,0)</f>
        <v>0</v>
      </c>
      <c r="BG226" s="110">
        <f>IF(N226="zákl. prenesená",J226,0)</f>
        <v>0</v>
      </c>
      <c r="BH226" s="110">
        <f>IF(N226="zníž. prenesená",J226,0)</f>
        <v>0</v>
      </c>
      <c r="BI226" s="110">
        <f>IF(N226="nulová",J226,0)</f>
        <v>0</v>
      </c>
      <c r="BJ226" s="15" t="s">
        <v>218</v>
      </c>
      <c r="BK226" s="110">
        <f>ROUND(I226*H226,2)</f>
        <v>0</v>
      </c>
      <c r="BL226" s="15" t="s">
        <v>253</v>
      </c>
      <c r="BM226" s="145" t="s">
        <v>1460</v>
      </c>
    </row>
    <row r="227" spans="2:65" s="1" customFormat="1" ht="24.2" customHeight="1">
      <c r="B227" s="26"/>
      <c r="C227" s="133" t="s">
        <v>428</v>
      </c>
      <c r="D227" s="133" t="s">
        <v>237</v>
      </c>
      <c r="E227" s="134" t="s">
        <v>1461</v>
      </c>
      <c r="F227" s="135" t="s">
        <v>1462</v>
      </c>
      <c r="G227" s="136" t="s">
        <v>243</v>
      </c>
      <c r="H227" s="137">
        <v>35.35</v>
      </c>
      <c r="I227" s="312"/>
      <c r="J227" s="138">
        <f>ROUND(I227*H227,2)</f>
        <v>0</v>
      </c>
      <c r="K227" s="139"/>
      <c r="L227" s="140"/>
      <c r="M227" s="141" t="s">
        <v>103</v>
      </c>
      <c r="N227" s="142" t="s">
        <v>134</v>
      </c>
      <c r="P227" s="143">
        <f>O227*H227</f>
        <v>0</v>
      </c>
      <c r="Q227" s="143">
        <v>4.8000000000000001E-2</v>
      </c>
      <c r="R227" s="143">
        <f>Q227*H227</f>
        <v>1.6968000000000001</v>
      </c>
      <c r="S227" s="143">
        <v>0</v>
      </c>
      <c r="T227" s="144">
        <f>S227*H227</f>
        <v>0</v>
      </c>
      <c r="AR227" s="145" t="s">
        <v>269</v>
      </c>
      <c r="AT227" s="145" t="s">
        <v>237</v>
      </c>
      <c r="AU227" s="145" t="s">
        <v>218</v>
      </c>
      <c r="AY227" s="15" t="s">
        <v>239</v>
      </c>
      <c r="BE227" s="110">
        <f>IF(N227="základná",J227,0)</f>
        <v>0</v>
      </c>
      <c r="BF227" s="110">
        <f>IF(N227="znížená",J227,0)</f>
        <v>0</v>
      </c>
      <c r="BG227" s="110">
        <f>IF(N227="zákl. prenesená",J227,0)</f>
        <v>0</v>
      </c>
      <c r="BH227" s="110">
        <f>IF(N227="zníž. prenesená",J227,0)</f>
        <v>0</v>
      </c>
      <c r="BI227" s="110">
        <f>IF(N227="nulová",J227,0)</f>
        <v>0</v>
      </c>
      <c r="BJ227" s="15" t="s">
        <v>218</v>
      </c>
      <c r="BK227" s="110">
        <f>ROUND(I227*H227,2)</f>
        <v>0</v>
      </c>
      <c r="BL227" s="15" t="s">
        <v>253</v>
      </c>
      <c r="BM227" s="145" t="s">
        <v>1463</v>
      </c>
    </row>
    <row r="228" spans="2:65" s="12" customFormat="1">
      <c r="B228" s="159"/>
      <c r="D228" s="160" t="s">
        <v>831</v>
      </c>
      <c r="F228" s="162" t="s">
        <v>1464</v>
      </c>
      <c r="H228" s="163">
        <v>35.35</v>
      </c>
      <c r="L228" s="159"/>
      <c r="M228" s="164"/>
      <c r="T228" s="165"/>
      <c r="AT228" s="161" t="s">
        <v>831</v>
      </c>
      <c r="AU228" s="161" t="s">
        <v>218</v>
      </c>
      <c r="AV228" s="12" t="s">
        <v>218</v>
      </c>
      <c r="AW228" s="12" t="s">
        <v>106</v>
      </c>
      <c r="AX228" s="12" t="s">
        <v>103</v>
      </c>
      <c r="AY228" s="161" t="s">
        <v>239</v>
      </c>
    </row>
    <row r="229" spans="2:65" s="1" customFormat="1" ht="24.2" customHeight="1">
      <c r="B229" s="26"/>
      <c r="C229" s="146" t="s">
        <v>432</v>
      </c>
      <c r="D229" s="146" t="s">
        <v>471</v>
      </c>
      <c r="E229" s="147" t="s">
        <v>1465</v>
      </c>
      <c r="F229" s="148" t="s">
        <v>1466</v>
      </c>
      <c r="G229" s="149" t="s">
        <v>349</v>
      </c>
      <c r="H229" s="150">
        <v>219.6</v>
      </c>
      <c r="I229" s="313"/>
      <c r="J229" s="151">
        <f>ROUND(I229*H229,2)</f>
        <v>0</v>
      </c>
      <c r="K229" s="152"/>
      <c r="L229" s="26"/>
      <c r="M229" s="153" t="s">
        <v>103</v>
      </c>
      <c r="N229" s="106" t="s">
        <v>134</v>
      </c>
      <c r="P229" s="143">
        <f>O229*H229</f>
        <v>0</v>
      </c>
      <c r="Q229" s="143">
        <v>4.2000000000000002E-4</v>
      </c>
      <c r="R229" s="143">
        <f>Q229*H229</f>
        <v>9.2231999999999995E-2</v>
      </c>
      <c r="S229" s="143">
        <v>0</v>
      </c>
      <c r="T229" s="144">
        <f>S229*H229</f>
        <v>0</v>
      </c>
      <c r="AR229" s="145" t="s">
        <v>253</v>
      </c>
      <c r="AT229" s="145" t="s">
        <v>471</v>
      </c>
      <c r="AU229" s="145" t="s">
        <v>218</v>
      </c>
      <c r="AY229" s="15" t="s">
        <v>239</v>
      </c>
      <c r="BE229" s="110">
        <f>IF(N229="základná",J229,0)</f>
        <v>0</v>
      </c>
      <c r="BF229" s="110">
        <f>IF(N229="znížená",J229,0)</f>
        <v>0</v>
      </c>
      <c r="BG229" s="110">
        <f>IF(N229="zákl. prenesená",J229,0)</f>
        <v>0</v>
      </c>
      <c r="BH229" s="110">
        <f>IF(N229="zníž. prenesená",J229,0)</f>
        <v>0</v>
      </c>
      <c r="BI229" s="110">
        <f>IF(N229="nulová",J229,0)</f>
        <v>0</v>
      </c>
      <c r="BJ229" s="15" t="s">
        <v>218</v>
      </c>
      <c r="BK229" s="110">
        <f>ROUND(I229*H229,2)</f>
        <v>0</v>
      </c>
      <c r="BL229" s="15" t="s">
        <v>253</v>
      </c>
      <c r="BM229" s="145" t="s">
        <v>1467</v>
      </c>
    </row>
    <row r="230" spans="2:65" s="12" customFormat="1">
      <c r="B230" s="159"/>
      <c r="D230" s="160" t="s">
        <v>831</v>
      </c>
      <c r="E230" s="161" t="s">
        <v>103</v>
      </c>
      <c r="F230" s="162" t="s">
        <v>1468</v>
      </c>
      <c r="H230" s="163">
        <v>219.6</v>
      </c>
      <c r="L230" s="159"/>
      <c r="M230" s="164"/>
      <c r="T230" s="165"/>
      <c r="AT230" s="161" t="s">
        <v>831</v>
      </c>
      <c r="AU230" s="161" t="s">
        <v>218</v>
      </c>
      <c r="AV230" s="12" t="s">
        <v>218</v>
      </c>
      <c r="AW230" s="12" t="s">
        <v>126</v>
      </c>
      <c r="AX230" s="12" t="s">
        <v>103</v>
      </c>
      <c r="AY230" s="161" t="s">
        <v>239</v>
      </c>
    </row>
    <row r="231" spans="2:65" s="1" customFormat="1" ht="38.1" customHeight="1">
      <c r="B231" s="26"/>
      <c r="C231" s="146" t="s">
        <v>436</v>
      </c>
      <c r="D231" s="146" t="s">
        <v>471</v>
      </c>
      <c r="E231" s="147" t="s">
        <v>1469</v>
      </c>
      <c r="F231" s="148" t="s">
        <v>1470</v>
      </c>
      <c r="G231" s="149" t="s">
        <v>243</v>
      </c>
      <c r="H231" s="150">
        <v>48</v>
      </c>
      <c r="I231" s="313"/>
      <c r="J231" s="151">
        <f>ROUND(I231*H231,2)</f>
        <v>0</v>
      </c>
      <c r="K231" s="152"/>
      <c r="L231" s="26"/>
      <c r="M231" s="153" t="s">
        <v>103</v>
      </c>
      <c r="N231" s="106" t="s">
        <v>134</v>
      </c>
      <c r="P231" s="143">
        <f>O231*H231</f>
        <v>0</v>
      </c>
      <c r="Q231" s="143">
        <v>0</v>
      </c>
      <c r="R231" s="143">
        <f>Q231*H231</f>
        <v>0</v>
      </c>
      <c r="S231" s="143">
        <v>0</v>
      </c>
      <c r="T231" s="144">
        <f>S231*H231</f>
        <v>0</v>
      </c>
      <c r="AR231" s="145" t="s">
        <v>253</v>
      </c>
      <c r="AT231" s="145" t="s">
        <v>471</v>
      </c>
      <c r="AU231" s="145" t="s">
        <v>218</v>
      </c>
      <c r="AY231" s="15" t="s">
        <v>239</v>
      </c>
      <c r="BE231" s="110">
        <f>IF(N231="základná",J231,0)</f>
        <v>0</v>
      </c>
      <c r="BF231" s="110">
        <f>IF(N231="znížená",J231,0)</f>
        <v>0</v>
      </c>
      <c r="BG231" s="110">
        <f>IF(N231="zákl. prenesená",J231,0)</f>
        <v>0</v>
      </c>
      <c r="BH231" s="110">
        <f>IF(N231="zníž. prenesená",J231,0)</f>
        <v>0</v>
      </c>
      <c r="BI231" s="110">
        <f>IF(N231="nulová",J231,0)</f>
        <v>0</v>
      </c>
      <c r="BJ231" s="15" t="s">
        <v>218</v>
      </c>
      <c r="BK231" s="110">
        <f>ROUND(I231*H231,2)</f>
        <v>0</v>
      </c>
      <c r="BL231" s="15" t="s">
        <v>253</v>
      </c>
      <c r="BM231" s="145" t="s">
        <v>1471</v>
      </c>
    </row>
    <row r="232" spans="2:65" s="12" customFormat="1">
      <c r="B232" s="159"/>
      <c r="D232" s="160" t="s">
        <v>831</v>
      </c>
      <c r="E232" s="161" t="s">
        <v>103</v>
      </c>
      <c r="F232" s="162" t="s">
        <v>1472</v>
      </c>
      <c r="H232" s="163">
        <v>48</v>
      </c>
      <c r="L232" s="159"/>
      <c r="M232" s="164"/>
      <c r="T232" s="165"/>
      <c r="AT232" s="161" t="s">
        <v>831</v>
      </c>
      <c r="AU232" s="161" t="s">
        <v>218</v>
      </c>
      <c r="AV232" s="12" t="s">
        <v>218</v>
      </c>
      <c r="AW232" s="12" t="s">
        <v>126</v>
      </c>
      <c r="AX232" s="12" t="s">
        <v>164</v>
      </c>
      <c r="AY232" s="161" t="s">
        <v>239</v>
      </c>
    </row>
    <row r="233" spans="2:65" s="11" customFormat="1" ht="23.1" customHeight="1">
      <c r="B233" s="122"/>
      <c r="D233" s="123" t="s">
        <v>163</v>
      </c>
      <c r="E233" s="131" t="s">
        <v>636</v>
      </c>
      <c r="F233" s="131" t="s">
        <v>1059</v>
      </c>
      <c r="J233" s="132">
        <f>BK233</f>
        <v>0</v>
      </c>
      <c r="L233" s="122"/>
      <c r="M233" s="126"/>
      <c r="P233" s="127">
        <f>P234</f>
        <v>0</v>
      </c>
      <c r="R233" s="127">
        <f>R234</f>
        <v>0</v>
      </c>
      <c r="T233" s="128">
        <f>T234</f>
        <v>0</v>
      </c>
      <c r="AR233" s="123" t="s">
        <v>103</v>
      </c>
      <c r="AT233" s="129" t="s">
        <v>163</v>
      </c>
      <c r="AU233" s="129" t="s">
        <v>103</v>
      </c>
      <c r="AY233" s="123" t="s">
        <v>239</v>
      </c>
      <c r="BK233" s="130">
        <f>BK234</f>
        <v>0</v>
      </c>
    </row>
    <row r="234" spans="2:65" s="1" customFormat="1" ht="24.2" customHeight="1">
      <c r="B234" s="26"/>
      <c r="C234" s="146" t="s">
        <v>440</v>
      </c>
      <c r="D234" s="146" t="s">
        <v>471</v>
      </c>
      <c r="E234" s="147" t="s">
        <v>1473</v>
      </c>
      <c r="F234" s="148" t="s">
        <v>1474</v>
      </c>
      <c r="G234" s="149" t="s">
        <v>835</v>
      </c>
      <c r="H234" s="150">
        <v>713.93700000000001</v>
      </c>
      <c r="I234" s="313"/>
      <c r="J234" s="151">
        <f>ROUND(I234*H234,2)</f>
        <v>0</v>
      </c>
      <c r="K234" s="152"/>
      <c r="L234" s="26"/>
      <c r="M234" s="153" t="s">
        <v>103</v>
      </c>
      <c r="N234" s="106" t="s">
        <v>134</v>
      </c>
      <c r="P234" s="143">
        <f>O234*H234</f>
        <v>0</v>
      </c>
      <c r="Q234" s="143">
        <v>0</v>
      </c>
      <c r="R234" s="143">
        <f>Q234*H234</f>
        <v>0</v>
      </c>
      <c r="S234" s="143">
        <v>0</v>
      </c>
      <c r="T234" s="144">
        <f>S234*H234</f>
        <v>0</v>
      </c>
      <c r="AR234" s="145" t="s">
        <v>253</v>
      </c>
      <c r="AT234" s="145" t="s">
        <v>471</v>
      </c>
      <c r="AU234" s="145" t="s">
        <v>218</v>
      </c>
      <c r="AY234" s="15" t="s">
        <v>239</v>
      </c>
      <c r="BE234" s="110">
        <f>IF(N234="základná",J234,0)</f>
        <v>0</v>
      </c>
      <c r="BF234" s="110">
        <f>IF(N234="znížená",J234,0)</f>
        <v>0</v>
      </c>
      <c r="BG234" s="110">
        <f>IF(N234="zákl. prenesená",J234,0)</f>
        <v>0</v>
      </c>
      <c r="BH234" s="110">
        <f>IF(N234="zníž. prenesená",J234,0)</f>
        <v>0</v>
      </c>
      <c r="BI234" s="110">
        <f>IF(N234="nulová",J234,0)</f>
        <v>0</v>
      </c>
      <c r="BJ234" s="15" t="s">
        <v>218</v>
      </c>
      <c r="BK234" s="110">
        <f>ROUND(I234*H234,2)</f>
        <v>0</v>
      </c>
      <c r="BL234" s="15" t="s">
        <v>253</v>
      </c>
      <c r="BM234" s="145" t="s">
        <v>1475</v>
      </c>
    </row>
    <row r="235" spans="2:65" s="11" customFormat="1" ht="26.1" customHeight="1">
      <c r="B235" s="122"/>
      <c r="D235" s="123" t="s">
        <v>163</v>
      </c>
      <c r="E235" s="124" t="s">
        <v>1063</v>
      </c>
      <c r="F235" s="124" t="s">
        <v>1064</v>
      </c>
      <c r="J235" s="125">
        <f>BK235</f>
        <v>0</v>
      </c>
      <c r="L235" s="122"/>
      <c r="M235" s="126"/>
      <c r="P235" s="127">
        <f>P236</f>
        <v>0</v>
      </c>
      <c r="R235" s="127">
        <f>R236</f>
        <v>0.95576000000000005</v>
      </c>
      <c r="T235" s="128">
        <f>T236</f>
        <v>0</v>
      </c>
      <c r="AR235" s="123" t="s">
        <v>218</v>
      </c>
      <c r="AT235" s="129" t="s">
        <v>163</v>
      </c>
      <c r="AU235" s="129" t="s">
        <v>164</v>
      </c>
      <c r="AY235" s="123" t="s">
        <v>239</v>
      </c>
      <c r="BK235" s="130">
        <f>BK236</f>
        <v>0</v>
      </c>
    </row>
    <row r="236" spans="2:65" s="11" customFormat="1" ht="23.1" customHeight="1">
      <c r="B236" s="122"/>
      <c r="D236" s="123" t="s">
        <v>163</v>
      </c>
      <c r="E236" s="131" t="s">
        <v>1065</v>
      </c>
      <c r="F236" s="131" t="s">
        <v>1066</v>
      </c>
      <c r="J236" s="132">
        <f>BK236</f>
        <v>0</v>
      </c>
      <c r="L236" s="122"/>
      <c r="M236" s="126"/>
      <c r="P236" s="127">
        <f>SUM(P237:P261)</f>
        <v>0</v>
      </c>
      <c r="R236" s="127">
        <f>SUM(R237:R261)</f>
        <v>0.95576000000000005</v>
      </c>
      <c r="T236" s="128">
        <f>SUM(T237:T261)</f>
        <v>0</v>
      </c>
      <c r="AR236" s="123" t="s">
        <v>218</v>
      </c>
      <c r="AT236" s="129" t="s">
        <v>163</v>
      </c>
      <c r="AU236" s="129" t="s">
        <v>103</v>
      </c>
      <c r="AY236" s="123" t="s">
        <v>239</v>
      </c>
      <c r="BK236" s="130">
        <f>SUM(BK237:BK261)</f>
        <v>0</v>
      </c>
    </row>
    <row r="237" spans="2:65" s="1" customFormat="1" ht="24.2" customHeight="1">
      <c r="B237" s="26"/>
      <c r="C237" s="146" t="s">
        <v>444</v>
      </c>
      <c r="D237" s="146" t="s">
        <v>471</v>
      </c>
      <c r="E237" s="147" t="s">
        <v>1476</v>
      </c>
      <c r="F237" s="148" t="s">
        <v>1477</v>
      </c>
      <c r="G237" s="149" t="s">
        <v>50</v>
      </c>
      <c r="H237" s="150">
        <v>88</v>
      </c>
      <c r="I237" s="313"/>
      <c r="J237" s="151">
        <f>ROUND(I237*H237,2)</f>
        <v>0</v>
      </c>
      <c r="K237" s="152"/>
      <c r="L237" s="26"/>
      <c r="M237" s="153" t="s">
        <v>103</v>
      </c>
      <c r="N237" s="106" t="s">
        <v>134</v>
      </c>
      <c r="P237" s="143">
        <f>O237*H237</f>
        <v>0</v>
      </c>
      <c r="Q237" s="143">
        <v>0</v>
      </c>
      <c r="R237" s="143">
        <f>Q237*H237</f>
        <v>0</v>
      </c>
      <c r="S237" s="143">
        <v>0</v>
      </c>
      <c r="T237" s="144">
        <f>S237*H237</f>
        <v>0</v>
      </c>
      <c r="AR237" s="145" t="s">
        <v>253</v>
      </c>
      <c r="AT237" s="145" t="s">
        <v>471</v>
      </c>
      <c r="AU237" s="145" t="s">
        <v>218</v>
      </c>
      <c r="AY237" s="15" t="s">
        <v>239</v>
      </c>
      <c r="BE237" s="110">
        <f>IF(N237="základná",J237,0)</f>
        <v>0</v>
      </c>
      <c r="BF237" s="110">
        <f>IF(N237="znížená",J237,0)</f>
        <v>0</v>
      </c>
      <c r="BG237" s="110">
        <f>IF(N237="zákl. prenesená",J237,0)</f>
        <v>0</v>
      </c>
      <c r="BH237" s="110">
        <f>IF(N237="zníž. prenesená",J237,0)</f>
        <v>0</v>
      </c>
      <c r="BI237" s="110">
        <f>IF(N237="nulová",J237,0)</f>
        <v>0</v>
      </c>
      <c r="BJ237" s="15" t="s">
        <v>218</v>
      </c>
      <c r="BK237" s="110">
        <f>ROUND(I237*H237,2)</f>
        <v>0</v>
      </c>
      <c r="BL237" s="15" t="s">
        <v>253</v>
      </c>
      <c r="BM237" s="145" t="s">
        <v>1478</v>
      </c>
    </row>
    <row r="238" spans="2:65" s="12" customFormat="1">
      <c r="B238" s="159"/>
      <c r="D238" s="160" t="s">
        <v>831</v>
      </c>
      <c r="E238" s="161" t="s">
        <v>103</v>
      </c>
      <c r="F238" s="162" t="s">
        <v>1479</v>
      </c>
      <c r="H238" s="163">
        <v>88</v>
      </c>
      <c r="L238" s="159"/>
      <c r="M238" s="164"/>
      <c r="T238" s="165"/>
      <c r="AT238" s="161" t="s">
        <v>831</v>
      </c>
      <c r="AU238" s="161" t="s">
        <v>218</v>
      </c>
      <c r="AV238" s="12" t="s">
        <v>218</v>
      </c>
      <c r="AW238" s="12" t="s">
        <v>126</v>
      </c>
      <c r="AX238" s="12" t="s">
        <v>164</v>
      </c>
      <c r="AY238" s="161" t="s">
        <v>239</v>
      </c>
    </row>
    <row r="239" spans="2:65" s="1" customFormat="1" ht="16.5" customHeight="1">
      <c r="B239" s="26"/>
      <c r="C239" s="133" t="s">
        <v>448</v>
      </c>
      <c r="D239" s="133" t="s">
        <v>237</v>
      </c>
      <c r="E239" s="134" t="s">
        <v>1480</v>
      </c>
      <c r="F239" s="135" t="s">
        <v>1481</v>
      </c>
      <c r="G239" s="136" t="s">
        <v>835</v>
      </c>
      <c r="H239" s="137">
        <v>2.5999999999999999E-2</v>
      </c>
      <c r="I239" s="312"/>
      <c r="J239" s="138">
        <f>ROUND(I239*H239,2)</f>
        <v>0</v>
      </c>
      <c r="K239" s="139"/>
      <c r="L239" s="140"/>
      <c r="M239" s="141" t="s">
        <v>103</v>
      </c>
      <c r="N239" s="142" t="s">
        <v>134</v>
      </c>
      <c r="P239" s="143">
        <f>O239*H239</f>
        <v>0</v>
      </c>
      <c r="Q239" s="143">
        <v>1</v>
      </c>
      <c r="R239" s="143">
        <f>Q239*H239</f>
        <v>2.5999999999999999E-2</v>
      </c>
      <c r="S239" s="143">
        <v>0</v>
      </c>
      <c r="T239" s="144">
        <f>S239*H239</f>
        <v>0</v>
      </c>
      <c r="AR239" s="145" t="s">
        <v>269</v>
      </c>
      <c r="AT239" s="145" t="s">
        <v>237</v>
      </c>
      <c r="AU239" s="145" t="s">
        <v>218</v>
      </c>
      <c r="AY239" s="15" t="s">
        <v>239</v>
      </c>
      <c r="BE239" s="110">
        <f>IF(N239="základná",J239,0)</f>
        <v>0</v>
      </c>
      <c r="BF239" s="110">
        <f>IF(N239="znížená",J239,0)</f>
        <v>0</v>
      </c>
      <c r="BG239" s="110">
        <f>IF(N239="zákl. prenesená",J239,0)</f>
        <v>0</v>
      </c>
      <c r="BH239" s="110">
        <f>IF(N239="zníž. prenesená",J239,0)</f>
        <v>0</v>
      </c>
      <c r="BI239" s="110">
        <f>IF(N239="nulová",J239,0)</f>
        <v>0</v>
      </c>
      <c r="BJ239" s="15" t="s">
        <v>218</v>
      </c>
      <c r="BK239" s="110">
        <f>ROUND(I239*H239,2)</f>
        <v>0</v>
      </c>
      <c r="BL239" s="15" t="s">
        <v>253</v>
      </c>
      <c r="BM239" s="145" t="s">
        <v>1482</v>
      </c>
    </row>
    <row r="240" spans="2:65" s="12" customFormat="1">
      <c r="B240" s="159"/>
      <c r="D240" s="160" t="s">
        <v>831</v>
      </c>
      <c r="F240" s="162" t="s">
        <v>1483</v>
      </c>
      <c r="H240" s="163">
        <v>2.5999999999999999E-2</v>
      </c>
      <c r="L240" s="159"/>
      <c r="M240" s="164"/>
      <c r="T240" s="165"/>
      <c r="AT240" s="161" t="s">
        <v>831</v>
      </c>
      <c r="AU240" s="161" t="s">
        <v>218</v>
      </c>
      <c r="AV240" s="12" t="s">
        <v>218</v>
      </c>
      <c r="AW240" s="12" t="s">
        <v>106</v>
      </c>
      <c r="AX240" s="12" t="s">
        <v>103</v>
      </c>
      <c r="AY240" s="161" t="s">
        <v>239</v>
      </c>
    </row>
    <row r="241" spans="2:65" s="1" customFormat="1" ht="24.2" customHeight="1">
      <c r="B241" s="26"/>
      <c r="C241" s="146" t="s">
        <v>452</v>
      </c>
      <c r="D241" s="146" t="s">
        <v>471</v>
      </c>
      <c r="E241" s="147" t="s">
        <v>1484</v>
      </c>
      <c r="F241" s="148" t="s">
        <v>1485</v>
      </c>
      <c r="G241" s="149" t="s">
        <v>50</v>
      </c>
      <c r="H241" s="150">
        <v>176</v>
      </c>
      <c r="I241" s="313"/>
      <c r="J241" s="151">
        <f>ROUND(I241*H241,2)</f>
        <v>0</v>
      </c>
      <c r="K241" s="152"/>
      <c r="L241" s="26"/>
      <c r="M241" s="153" t="s">
        <v>103</v>
      </c>
      <c r="N241" s="106" t="s">
        <v>134</v>
      </c>
      <c r="P241" s="143">
        <f>O241*H241</f>
        <v>0</v>
      </c>
      <c r="Q241" s="143">
        <v>0</v>
      </c>
      <c r="R241" s="143">
        <f>Q241*H241</f>
        <v>0</v>
      </c>
      <c r="S241" s="143">
        <v>0</v>
      </c>
      <c r="T241" s="144">
        <f>S241*H241</f>
        <v>0</v>
      </c>
      <c r="AR241" s="145" t="s">
        <v>253</v>
      </c>
      <c r="AT241" s="145" t="s">
        <v>471</v>
      </c>
      <c r="AU241" s="145" t="s">
        <v>218</v>
      </c>
      <c r="AY241" s="15" t="s">
        <v>239</v>
      </c>
      <c r="BE241" s="110">
        <f>IF(N241="základná",J241,0)</f>
        <v>0</v>
      </c>
      <c r="BF241" s="110">
        <f>IF(N241="znížená",J241,0)</f>
        <v>0</v>
      </c>
      <c r="BG241" s="110">
        <f>IF(N241="zákl. prenesená",J241,0)</f>
        <v>0</v>
      </c>
      <c r="BH241" s="110">
        <f>IF(N241="zníž. prenesená",J241,0)</f>
        <v>0</v>
      </c>
      <c r="BI241" s="110">
        <f>IF(N241="nulová",J241,0)</f>
        <v>0</v>
      </c>
      <c r="BJ241" s="15" t="s">
        <v>218</v>
      </c>
      <c r="BK241" s="110">
        <f>ROUND(I241*H241,2)</f>
        <v>0</v>
      </c>
      <c r="BL241" s="15" t="s">
        <v>253</v>
      </c>
      <c r="BM241" s="145" t="s">
        <v>1486</v>
      </c>
    </row>
    <row r="242" spans="2:65" s="12" customFormat="1">
      <c r="B242" s="159"/>
      <c r="D242" s="160" t="s">
        <v>831</v>
      </c>
      <c r="E242" s="161" t="s">
        <v>103</v>
      </c>
      <c r="F242" s="162" t="s">
        <v>1487</v>
      </c>
      <c r="H242" s="163">
        <v>176</v>
      </c>
      <c r="L242" s="159"/>
      <c r="M242" s="164"/>
      <c r="T242" s="165"/>
      <c r="AT242" s="161" t="s">
        <v>831</v>
      </c>
      <c r="AU242" s="161" t="s">
        <v>218</v>
      </c>
      <c r="AV242" s="12" t="s">
        <v>218</v>
      </c>
      <c r="AW242" s="12" t="s">
        <v>126</v>
      </c>
      <c r="AX242" s="12" t="s">
        <v>103</v>
      </c>
      <c r="AY242" s="161" t="s">
        <v>239</v>
      </c>
    </row>
    <row r="243" spans="2:65" s="1" customFormat="1" ht="16.5" customHeight="1">
      <c r="B243" s="26"/>
      <c r="C243" s="133" t="s">
        <v>456</v>
      </c>
      <c r="D243" s="133" t="s">
        <v>237</v>
      </c>
      <c r="E243" s="134" t="s">
        <v>1488</v>
      </c>
      <c r="F243" s="135" t="s">
        <v>1489</v>
      </c>
      <c r="G243" s="136" t="s">
        <v>835</v>
      </c>
      <c r="H243" s="137">
        <v>0.13200000000000001</v>
      </c>
      <c r="I243" s="312"/>
      <c r="J243" s="138">
        <f>ROUND(I243*H243,2)</f>
        <v>0</v>
      </c>
      <c r="K243" s="139"/>
      <c r="L243" s="140"/>
      <c r="M243" s="141" t="s">
        <v>103</v>
      </c>
      <c r="N243" s="142" t="s">
        <v>134</v>
      </c>
      <c r="P243" s="143">
        <f>O243*H243</f>
        <v>0</v>
      </c>
      <c r="Q243" s="143">
        <v>1</v>
      </c>
      <c r="R243" s="143">
        <f>Q243*H243</f>
        <v>0.13200000000000001</v>
      </c>
      <c r="S243" s="143">
        <v>0</v>
      </c>
      <c r="T243" s="144">
        <f>S243*H243</f>
        <v>0</v>
      </c>
      <c r="AR243" s="145" t="s">
        <v>269</v>
      </c>
      <c r="AT243" s="145" t="s">
        <v>237</v>
      </c>
      <c r="AU243" s="145" t="s">
        <v>218</v>
      </c>
      <c r="AY243" s="15" t="s">
        <v>239</v>
      </c>
      <c r="BE243" s="110">
        <f>IF(N243="základná",J243,0)</f>
        <v>0</v>
      </c>
      <c r="BF243" s="110">
        <f>IF(N243="znížená",J243,0)</f>
        <v>0</v>
      </c>
      <c r="BG243" s="110">
        <f>IF(N243="zákl. prenesená",J243,0)</f>
        <v>0</v>
      </c>
      <c r="BH243" s="110">
        <f>IF(N243="zníž. prenesená",J243,0)</f>
        <v>0</v>
      </c>
      <c r="BI243" s="110">
        <f>IF(N243="nulová",J243,0)</f>
        <v>0</v>
      </c>
      <c r="BJ243" s="15" t="s">
        <v>218</v>
      </c>
      <c r="BK243" s="110">
        <f>ROUND(I243*H243,2)</f>
        <v>0</v>
      </c>
      <c r="BL243" s="15" t="s">
        <v>253</v>
      </c>
      <c r="BM243" s="145" t="s">
        <v>1490</v>
      </c>
    </row>
    <row r="244" spans="2:65" s="12" customFormat="1">
      <c r="B244" s="159"/>
      <c r="D244" s="160" t="s">
        <v>831</v>
      </c>
      <c r="F244" s="162" t="s">
        <v>1491</v>
      </c>
      <c r="H244" s="163">
        <v>0.13200000000000001</v>
      </c>
      <c r="L244" s="159"/>
      <c r="M244" s="164"/>
      <c r="T244" s="165"/>
      <c r="AT244" s="161" t="s">
        <v>831</v>
      </c>
      <c r="AU244" s="161" t="s">
        <v>218</v>
      </c>
      <c r="AV244" s="12" t="s">
        <v>218</v>
      </c>
      <c r="AW244" s="12" t="s">
        <v>106</v>
      </c>
      <c r="AX244" s="12" t="s">
        <v>103</v>
      </c>
      <c r="AY244" s="161" t="s">
        <v>239</v>
      </c>
    </row>
    <row r="245" spans="2:65" s="1" customFormat="1" ht="24.2" customHeight="1">
      <c r="B245" s="26"/>
      <c r="C245" s="146" t="s">
        <v>460</v>
      </c>
      <c r="D245" s="146" t="s">
        <v>471</v>
      </c>
      <c r="E245" s="147" t="s">
        <v>1492</v>
      </c>
      <c r="F245" s="148" t="s">
        <v>1493</v>
      </c>
      <c r="G245" s="149" t="s">
        <v>50</v>
      </c>
      <c r="H245" s="150">
        <v>140</v>
      </c>
      <c r="I245" s="313"/>
      <c r="J245" s="151">
        <f>ROUND(I245*H245,2)</f>
        <v>0</v>
      </c>
      <c r="K245" s="152"/>
      <c r="L245" s="26"/>
      <c r="M245" s="153" t="s">
        <v>103</v>
      </c>
      <c r="N245" s="106" t="s">
        <v>134</v>
      </c>
      <c r="P245" s="143">
        <f>O245*H245</f>
        <v>0</v>
      </c>
      <c r="Q245" s="143">
        <v>0</v>
      </c>
      <c r="R245" s="143">
        <f>Q245*H245</f>
        <v>0</v>
      </c>
      <c r="S245" s="143">
        <v>0</v>
      </c>
      <c r="T245" s="144">
        <f>S245*H245</f>
        <v>0</v>
      </c>
      <c r="AR245" s="145" t="s">
        <v>253</v>
      </c>
      <c r="AT245" s="145" t="s">
        <v>471</v>
      </c>
      <c r="AU245" s="145" t="s">
        <v>218</v>
      </c>
      <c r="AY245" s="15" t="s">
        <v>239</v>
      </c>
      <c r="BE245" s="110">
        <f>IF(N245="základná",J245,0)</f>
        <v>0</v>
      </c>
      <c r="BF245" s="110">
        <f>IF(N245="znížená",J245,0)</f>
        <v>0</v>
      </c>
      <c r="BG245" s="110">
        <f>IF(N245="zákl. prenesená",J245,0)</f>
        <v>0</v>
      </c>
      <c r="BH245" s="110">
        <f>IF(N245="zníž. prenesená",J245,0)</f>
        <v>0</v>
      </c>
      <c r="BI245" s="110">
        <f>IF(N245="nulová",J245,0)</f>
        <v>0</v>
      </c>
      <c r="BJ245" s="15" t="s">
        <v>218</v>
      </c>
      <c r="BK245" s="110">
        <f>ROUND(I245*H245,2)</f>
        <v>0</v>
      </c>
      <c r="BL245" s="15" t="s">
        <v>253</v>
      </c>
      <c r="BM245" s="145" t="s">
        <v>1494</v>
      </c>
    </row>
    <row r="246" spans="2:65" s="12" customFormat="1">
      <c r="B246" s="159"/>
      <c r="D246" s="160" t="s">
        <v>831</v>
      </c>
      <c r="E246" s="161" t="s">
        <v>103</v>
      </c>
      <c r="F246" s="162" t="s">
        <v>1495</v>
      </c>
      <c r="H246" s="163">
        <v>140</v>
      </c>
      <c r="L246" s="159"/>
      <c r="M246" s="164"/>
      <c r="T246" s="165"/>
      <c r="AT246" s="161" t="s">
        <v>831</v>
      </c>
      <c r="AU246" s="161" t="s">
        <v>218</v>
      </c>
      <c r="AV246" s="12" t="s">
        <v>218</v>
      </c>
      <c r="AW246" s="12" t="s">
        <v>126</v>
      </c>
      <c r="AX246" s="12" t="s">
        <v>103</v>
      </c>
      <c r="AY246" s="161" t="s">
        <v>239</v>
      </c>
    </row>
    <row r="247" spans="2:65" s="1" customFormat="1" ht="16.5" customHeight="1">
      <c r="B247" s="26"/>
      <c r="C247" s="133" t="s">
        <v>464</v>
      </c>
      <c r="D247" s="133" t="s">
        <v>237</v>
      </c>
      <c r="E247" s="134" t="s">
        <v>1480</v>
      </c>
      <c r="F247" s="135" t="s">
        <v>1481</v>
      </c>
      <c r="G247" s="136" t="s">
        <v>835</v>
      </c>
      <c r="H247" s="137">
        <v>4.9000000000000002E-2</v>
      </c>
      <c r="I247" s="312"/>
      <c r="J247" s="138">
        <f>ROUND(I247*H247,2)</f>
        <v>0</v>
      </c>
      <c r="K247" s="139"/>
      <c r="L247" s="140"/>
      <c r="M247" s="141" t="s">
        <v>103</v>
      </c>
      <c r="N247" s="142" t="s">
        <v>134</v>
      </c>
      <c r="P247" s="143">
        <f>O247*H247</f>
        <v>0</v>
      </c>
      <c r="Q247" s="143">
        <v>1</v>
      </c>
      <c r="R247" s="143">
        <f>Q247*H247</f>
        <v>4.9000000000000002E-2</v>
      </c>
      <c r="S247" s="143">
        <v>0</v>
      </c>
      <c r="T247" s="144">
        <f>S247*H247</f>
        <v>0</v>
      </c>
      <c r="AR247" s="145" t="s">
        <v>269</v>
      </c>
      <c r="AT247" s="145" t="s">
        <v>237</v>
      </c>
      <c r="AU247" s="145" t="s">
        <v>218</v>
      </c>
      <c r="AY247" s="15" t="s">
        <v>239</v>
      </c>
      <c r="BE247" s="110">
        <f>IF(N247="základná",J247,0)</f>
        <v>0</v>
      </c>
      <c r="BF247" s="110">
        <f>IF(N247="znížená",J247,0)</f>
        <v>0</v>
      </c>
      <c r="BG247" s="110">
        <f>IF(N247="zákl. prenesená",J247,0)</f>
        <v>0</v>
      </c>
      <c r="BH247" s="110">
        <f>IF(N247="zníž. prenesená",J247,0)</f>
        <v>0</v>
      </c>
      <c r="BI247" s="110">
        <f>IF(N247="nulová",J247,0)</f>
        <v>0</v>
      </c>
      <c r="BJ247" s="15" t="s">
        <v>218</v>
      </c>
      <c r="BK247" s="110">
        <f>ROUND(I247*H247,2)</f>
        <v>0</v>
      </c>
      <c r="BL247" s="15" t="s">
        <v>253</v>
      </c>
      <c r="BM247" s="145" t="s">
        <v>1496</v>
      </c>
    </row>
    <row r="248" spans="2:65" s="12" customFormat="1">
      <c r="B248" s="159"/>
      <c r="D248" s="160" t="s">
        <v>831</v>
      </c>
      <c r="F248" s="162" t="s">
        <v>1497</v>
      </c>
      <c r="H248" s="163">
        <v>4.9000000000000002E-2</v>
      </c>
      <c r="L248" s="159"/>
      <c r="M248" s="164"/>
      <c r="T248" s="165"/>
      <c r="AT248" s="161" t="s">
        <v>831</v>
      </c>
      <c r="AU248" s="161" t="s">
        <v>218</v>
      </c>
      <c r="AV248" s="12" t="s">
        <v>218</v>
      </c>
      <c r="AW248" s="12" t="s">
        <v>106</v>
      </c>
      <c r="AX248" s="12" t="s">
        <v>103</v>
      </c>
      <c r="AY248" s="161" t="s">
        <v>239</v>
      </c>
    </row>
    <row r="249" spans="2:65" s="1" customFormat="1" ht="24.2" customHeight="1">
      <c r="B249" s="26"/>
      <c r="C249" s="146" t="s">
        <v>470</v>
      </c>
      <c r="D249" s="146" t="s">
        <v>471</v>
      </c>
      <c r="E249" s="147" t="s">
        <v>1498</v>
      </c>
      <c r="F249" s="148" t="s">
        <v>1499</v>
      </c>
      <c r="G249" s="149" t="s">
        <v>50</v>
      </c>
      <c r="H249" s="150">
        <v>280</v>
      </c>
      <c r="I249" s="313"/>
      <c r="J249" s="151">
        <f>ROUND(I249*H249,2)</f>
        <v>0</v>
      </c>
      <c r="K249" s="152"/>
      <c r="L249" s="26"/>
      <c r="M249" s="153" t="s">
        <v>103</v>
      </c>
      <c r="N249" s="106" t="s">
        <v>134</v>
      </c>
      <c r="P249" s="143">
        <f>O249*H249</f>
        <v>0</v>
      </c>
      <c r="Q249" s="143">
        <v>0</v>
      </c>
      <c r="R249" s="143">
        <f>Q249*H249</f>
        <v>0</v>
      </c>
      <c r="S249" s="143">
        <v>0</v>
      </c>
      <c r="T249" s="144">
        <f>S249*H249</f>
        <v>0</v>
      </c>
      <c r="AR249" s="145" t="s">
        <v>253</v>
      </c>
      <c r="AT249" s="145" t="s">
        <v>471</v>
      </c>
      <c r="AU249" s="145" t="s">
        <v>218</v>
      </c>
      <c r="AY249" s="15" t="s">
        <v>239</v>
      </c>
      <c r="BE249" s="110">
        <f>IF(N249="základná",J249,0)</f>
        <v>0</v>
      </c>
      <c r="BF249" s="110">
        <f>IF(N249="znížená",J249,0)</f>
        <v>0</v>
      </c>
      <c r="BG249" s="110">
        <f>IF(N249="zákl. prenesená",J249,0)</f>
        <v>0</v>
      </c>
      <c r="BH249" s="110">
        <f>IF(N249="zníž. prenesená",J249,0)</f>
        <v>0</v>
      </c>
      <c r="BI249" s="110">
        <f>IF(N249="nulová",J249,0)</f>
        <v>0</v>
      </c>
      <c r="BJ249" s="15" t="s">
        <v>218</v>
      </c>
      <c r="BK249" s="110">
        <f>ROUND(I249*H249,2)</f>
        <v>0</v>
      </c>
      <c r="BL249" s="15" t="s">
        <v>253</v>
      </c>
      <c r="BM249" s="145" t="s">
        <v>1500</v>
      </c>
    </row>
    <row r="250" spans="2:65" s="12" customFormat="1">
      <c r="B250" s="159"/>
      <c r="D250" s="160" t="s">
        <v>831</v>
      </c>
      <c r="E250" s="161" t="s">
        <v>103</v>
      </c>
      <c r="F250" s="162" t="s">
        <v>1501</v>
      </c>
      <c r="H250" s="163">
        <v>280</v>
      </c>
      <c r="L250" s="159"/>
      <c r="M250" s="164"/>
      <c r="T250" s="165"/>
      <c r="AT250" s="161" t="s">
        <v>831</v>
      </c>
      <c r="AU250" s="161" t="s">
        <v>218</v>
      </c>
      <c r="AV250" s="12" t="s">
        <v>218</v>
      </c>
      <c r="AW250" s="12" t="s">
        <v>126</v>
      </c>
      <c r="AX250" s="12" t="s">
        <v>103</v>
      </c>
      <c r="AY250" s="161" t="s">
        <v>239</v>
      </c>
    </row>
    <row r="251" spans="2:65" s="1" customFormat="1" ht="16.5" customHeight="1">
      <c r="B251" s="26"/>
      <c r="C251" s="133" t="s">
        <v>476</v>
      </c>
      <c r="D251" s="133" t="s">
        <v>237</v>
      </c>
      <c r="E251" s="134" t="s">
        <v>1488</v>
      </c>
      <c r="F251" s="135" t="s">
        <v>1489</v>
      </c>
      <c r="G251" s="136" t="s">
        <v>835</v>
      </c>
      <c r="H251" s="137">
        <v>0.23799999999999999</v>
      </c>
      <c r="I251" s="312"/>
      <c r="J251" s="138">
        <f>ROUND(I251*H251,2)</f>
        <v>0</v>
      </c>
      <c r="K251" s="139"/>
      <c r="L251" s="140"/>
      <c r="M251" s="141" t="s">
        <v>103</v>
      </c>
      <c r="N251" s="142" t="s">
        <v>134</v>
      </c>
      <c r="P251" s="143">
        <f>O251*H251</f>
        <v>0</v>
      </c>
      <c r="Q251" s="143">
        <v>1</v>
      </c>
      <c r="R251" s="143">
        <f>Q251*H251</f>
        <v>0.23799999999999999</v>
      </c>
      <c r="S251" s="143">
        <v>0</v>
      </c>
      <c r="T251" s="144">
        <f>S251*H251</f>
        <v>0</v>
      </c>
      <c r="AR251" s="145" t="s">
        <v>269</v>
      </c>
      <c r="AT251" s="145" t="s">
        <v>237</v>
      </c>
      <c r="AU251" s="145" t="s">
        <v>218</v>
      </c>
      <c r="AY251" s="15" t="s">
        <v>239</v>
      </c>
      <c r="BE251" s="110">
        <f>IF(N251="základná",J251,0)</f>
        <v>0</v>
      </c>
      <c r="BF251" s="110">
        <f>IF(N251="znížená",J251,0)</f>
        <v>0</v>
      </c>
      <c r="BG251" s="110">
        <f>IF(N251="zákl. prenesená",J251,0)</f>
        <v>0</v>
      </c>
      <c r="BH251" s="110">
        <f>IF(N251="zníž. prenesená",J251,0)</f>
        <v>0</v>
      </c>
      <c r="BI251" s="110">
        <f>IF(N251="nulová",J251,0)</f>
        <v>0</v>
      </c>
      <c r="BJ251" s="15" t="s">
        <v>218</v>
      </c>
      <c r="BK251" s="110">
        <f>ROUND(I251*H251,2)</f>
        <v>0</v>
      </c>
      <c r="BL251" s="15" t="s">
        <v>253</v>
      </c>
      <c r="BM251" s="145" t="s">
        <v>1502</v>
      </c>
    </row>
    <row r="252" spans="2:65" s="12" customFormat="1">
      <c r="B252" s="159"/>
      <c r="D252" s="160" t="s">
        <v>831</v>
      </c>
      <c r="F252" s="162" t="s">
        <v>1503</v>
      </c>
      <c r="H252" s="163">
        <v>0.23799999999999999</v>
      </c>
      <c r="L252" s="159"/>
      <c r="M252" s="164"/>
      <c r="T252" s="165"/>
      <c r="AT252" s="161" t="s">
        <v>831</v>
      </c>
      <c r="AU252" s="161" t="s">
        <v>218</v>
      </c>
      <c r="AV252" s="12" t="s">
        <v>218</v>
      </c>
      <c r="AW252" s="12" t="s">
        <v>106</v>
      </c>
      <c r="AX252" s="12" t="s">
        <v>103</v>
      </c>
      <c r="AY252" s="161" t="s">
        <v>239</v>
      </c>
    </row>
    <row r="253" spans="2:65" s="1" customFormat="1" ht="16.5" customHeight="1">
      <c r="B253" s="26"/>
      <c r="C253" s="146" t="s">
        <v>480</v>
      </c>
      <c r="D253" s="146" t="s">
        <v>471</v>
      </c>
      <c r="E253" s="147" t="s">
        <v>1504</v>
      </c>
      <c r="F253" s="148" t="s">
        <v>1505</v>
      </c>
      <c r="G253" s="149" t="s">
        <v>50</v>
      </c>
      <c r="H253" s="150">
        <v>154.4</v>
      </c>
      <c r="I253" s="313"/>
      <c r="J253" s="151">
        <f>ROUND(I253*H253,2)</f>
        <v>0</v>
      </c>
      <c r="K253" s="152"/>
      <c r="L253" s="26"/>
      <c r="M253" s="153" t="s">
        <v>103</v>
      </c>
      <c r="N253" s="106" t="s">
        <v>134</v>
      </c>
      <c r="P253" s="143">
        <f>O253*H253</f>
        <v>0</v>
      </c>
      <c r="Q253" s="143">
        <v>2.3600000000000001E-3</v>
      </c>
      <c r="R253" s="143">
        <f>Q253*H253</f>
        <v>0.36438400000000004</v>
      </c>
      <c r="S253" s="143">
        <v>0</v>
      </c>
      <c r="T253" s="144">
        <f>S253*H253</f>
        <v>0</v>
      </c>
      <c r="AR253" s="145" t="s">
        <v>301</v>
      </c>
      <c r="AT253" s="145" t="s">
        <v>471</v>
      </c>
      <c r="AU253" s="145" t="s">
        <v>218</v>
      </c>
      <c r="AY253" s="15" t="s">
        <v>239</v>
      </c>
      <c r="BE253" s="110">
        <f>IF(N253="základná",J253,0)</f>
        <v>0</v>
      </c>
      <c r="BF253" s="110">
        <f>IF(N253="znížená",J253,0)</f>
        <v>0</v>
      </c>
      <c r="BG253" s="110">
        <f>IF(N253="zákl. prenesená",J253,0)</f>
        <v>0</v>
      </c>
      <c r="BH253" s="110">
        <f>IF(N253="zníž. prenesená",J253,0)</f>
        <v>0</v>
      </c>
      <c r="BI253" s="110">
        <f>IF(N253="nulová",J253,0)</f>
        <v>0</v>
      </c>
      <c r="BJ253" s="15" t="s">
        <v>218</v>
      </c>
      <c r="BK253" s="110">
        <f>ROUND(I253*H253,2)</f>
        <v>0</v>
      </c>
      <c r="BL253" s="15" t="s">
        <v>301</v>
      </c>
      <c r="BM253" s="145" t="s">
        <v>1506</v>
      </c>
    </row>
    <row r="254" spans="2:65" s="12" customFormat="1">
      <c r="B254" s="159"/>
      <c r="D254" s="160" t="s">
        <v>831</v>
      </c>
      <c r="E254" s="161" t="s">
        <v>103</v>
      </c>
      <c r="F254" s="162" t="s">
        <v>1507</v>
      </c>
      <c r="H254" s="163">
        <v>154.4</v>
      </c>
      <c r="L254" s="159"/>
      <c r="M254" s="164"/>
      <c r="T254" s="165"/>
      <c r="AT254" s="161" t="s">
        <v>831</v>
      </c>
      <c r="AU254" s="161" t="s">
        <v>218</v>
      </c>
      <c r="AV254" s="12" t="s">
        <v>218</v>
      </c>
      <c r="AW254" s="12" t="s">
        <v>126</v>
      </c>
      <c r="AX254" s="12" t="s">
        <v>103</v>
      </c>
      <c r="AY254" s="161" t="s">
        <v>239</v>
      </c>
    </row>
    <row r="255" spans="2:65" s="1" customFormat="1" ht="24.2" customHeight="1">
      <c r="B255" s="26"/>
      <c r="C255" s="146" t="s">
        <v>484</v>
      </c>
      <c r="D255" s="146" t="s">
        <v>471</v>
      </c>
      <c r="E255" s="147" t="s">
        <v>1508</v>
      </c>
      <c r="F255" s="148" t="s">
        <v>1509</v>
      </c>
      <c r="G255" s="149" t="s">
        <v>50</v>
      </c>
      <c r="H255" s="150">
        <v>228</v>
      </c>
      <c r="I255" s="313"/>
      <c r="J255" s="151">
        <f>ROUND(I255*H255,2)</f>
        <v>0</v>
      </c>
      <c r="K255" s="152"/>
      <c r="L255" s="26"/>
      <c r="M255" s="153" t="s">
        <v>103</v>
      </c>
      <c r="N255" s="106" t="s">
        <v>134</v>
      </c>
      <c r="P255" s="143">
        <f>O255*H255</f>
        <v>0</v>
      </c>
      <c r="Q255" s="143">
        <v>0</v>
      </c>
      <c r="R255" s="143">
        <f>Q255*H255</f>
        <v>0</v>
      </c>
      <c r="S255" s="143">
        <v>0</v>
      </c>
      <c r="T255" s="144">
        <f>S255*H255</f>
        <v>0</v>
      </c>
      <c r="AR255" s="145" t="s">
        <v>253</v>
      </c>
      <c r="AT255" s="145" t="s">
        <v>471</v>
      </c>
      <c r="AU255" s="145" t="s">
        <v>218</v>
      </c>
      <c r="AY255" s="15" t="s">
        <v>239</v>
      </c>
      <c r="BE255" s="110">
        <f>IF(N255="základná",J255,0)</f>
        <v>0</v>
      </c>
      <c r="BF255" s="110">
        <f>IF(N255="znížená",J255,0)</f>
        <v>0</v>
      </c>
      <c r="BG255" s="110">
        <f>IF(N255="zákl. prenesená",J255,0)</f>
        <v>0</v>
      </c>
      <c r="BH255" s="110">
        <f>IF(N255="zníž. prenesená",J255,0)</f>
        <v>0</v>
      </c>
      <c r="BI255" s="110">
        <f>IF(N255="nulová",J255,0)</f>
        <v>0</v>
      </c>
      <c r="BJ255" s="15" t="s">
        <v>218</v>
      </c>
      <c r="BK255" s="110">
        <f>ROUND(I255*H255,2)</f>
        <v>0</v>
      </c>
      <c r="BL255" s="15" t="s">
        <v>253</v>
      </c>
      <c r="BM255" s="145" t="s">
        <v>1510</v>
      </c>
    </row>
    <row r="256" spans="2:65" s="12" customFormat="1" ht="20.45" customHeight="1">
      <c r="B256" s="159"/>
      <c r="D256" s="160" t="s">
        <v>831</v>
      </c>
      <c r="E256" s="161" t="s">
        <v>103</v>
      </c>
      <c r="F256" s="162" t="s">
        <v>1511</v>
      </c>
      <c r="H256" s="163">
        <v>228</v>
      </c>
      <c r="L256" s="159"/>
      <c r="M256" s="164"/>
      <c r="T256" s="165"/>
      <c r="AT256" s="161" t="s">
        <v>831</v>
      </c>
      <c r="AU256" s="161" t="s">
        <v>218</v>
      </c>
      <c r="AV256" s="12" t="s">
        <v>218</v>
      </c>
      <c r="AW256" s="12" t="s">
        <v>126</v>
      </c>
      <c r="AX256" s="12" t="s">
        <v>103</v>
      </c>
      <c r="AY256" s="161" t="s">
        <v>239</v>
      </c>
    </row>
    <row r="257" spans="2:65" s="1" customFormat="1" ht="24.2" customHeight="1">
      <c r="B257" s="26"/>
      <c r="C257" s="146" t="s">
        <v>488</v>
      </c>
      <c r="D257" s="146" t="s">
        <v>471</v>
      </c>
      <c r="E257" s="147" t="s">
        <v>1512</v>
      </c>
      <c r="F257" s="148" t="s">
        <v>1513</v>
      </c>
      <c r="G257" s="149" t="s">
        <v>50</v>
      </c>
      <c r="H257" s="150">
        <v>228</v>
      </c>
      <c r="I257" s="313"/>
      <c r="J257" s="151">
        <f>ROUND(I257*H257,2)</f>
        <v>0</v>
      </c>
      <c r="K257" s="152"/>
      <c r="L257" s="26"/>
      <c r="M257" s="153" t="s">
        <v>103</v>
      </c>
      <c r="N257" s="106" t="s">
        <v>134</v>
      </c>
      <c r="P257" s="143">
        <f>O257*H257</f>
        <v>0</v>
      </c>
      <c r="Q257" s="143">
        <v>3.0000000000000001E-5</v>
      </c>
      <c r="R257" s="143">
        <f>Q257*H257</f>
        <v>6.8400000000000006E-3</v>
      </c>
      <c r="S257" s="143">
        <v>0</v>
      </c>
      <c r="T257" s="144">
        <f>S257*H257</f>
        <v>0</v>
      </c>
      <c r="AR257" s="145" t="s">
        <v>253</v>
      </c>
      <c r="AT257" s="145" t="s">
        <v>471</v>
      </c>
      <c r="AU257" s="145" t="s">
        <v>218</v>
      </c>
      <c r="AY257" s="15" t="s">
        <v>239</v>
      </c>
      <c r="BE257" s="110">
        <f>IF(N257="základná",J257,0)</f>
        <v>0</v>
      </c>
      <c r="BF257" s="110">
        <f>IF(N257="znížená",J257,0)</f>
        <v>0</v>
      </c>
      <c r="BG257" s="110">
        <f>IF(N257="zákl. prenesená",J257,0)</f>
        <v>0</v>
      </c>
      <c r="BH257" s="110">
        <f>IF(N257="zníž. prenesená",J257,0)</f>
        <v>0</v>
      </c>
      <c r="BI257" s="110">
        <f>IF(N257="nulová",J257,0)</f>
        <v>0</v>
      </c>
      <c r="BJ257" s="15" t="s">
        <v>218</v>
      </c>
      <c r="BK257" s="110">
        <f>ROUND(I257*H257,2)</f>
        <v>0</v>
      </c>
      <c r="BL257" s="15" t="s">
        <v>253</v>
      </c>
      <c r="BM257" s="145" t="s">
        <v>1514</v>
      </c>
    </row>
    <row r="258" spans="2:65" s="12" customFormat="1" ht="20.45" customHeight="1">
      <c r="B258" s="159"/>
      <c r="D258" s="160" t="s">
        <v>831</v>
      </c>
      <c r="E258" s="161" t="s">
        <v>103</v>
      </c>
      <c r="F258" s="162" t="s">
        <v>1515</v>
      </c>
      <c r="H258" s="163">
        <v>228</v>
      </c>
      <c r="L258" s="159"/>
      <c r="M258" s="164"/>
      <c r="T258" s="165"/>
      <c r="AT258" s="161" t="s">
        <v>831</v>
      </c>
      <c r="AU258" s="161" t="s">
        <v>218</v>
      </c>
      <c r="AV258" s="12" t="s">
        <v>218</v>
      </c>
      <c r="AW258" s="12" t="s">
        <v>126</v>
      </c>
      <c r="AX258" s="12" t="s">
        <v>103</v>
      </c>
      <c r="AY258" s="161" t="s">
        <v>239</v>
      </c>
    </row>
    <row r="259" spans="2:65" s="1" customFormat="1" ht="16.5" customHeight="1">
      <c r="B259" s="26"/>
      <c r="C259" s="133" t="s">
        <v>492</v>
      </c>
      <c r="D259" s="133" t="s">
        <v>237</v>
      </c>
      <c r="E259" s="134" t="s">
        <v>1516</v>
      </c>
      <c r="F259" s="135" t="s">
        <v>1517</v>
      </c>
      <c r="G259" s="136" t="s">
        <v>50</v>
      </c>
      <c r="H259" s="137">
        <v>465.12</v>
      </c>
      <c r="I259" s="312"/>
      <c r="J259" s="138">
        <f>ROUND(I259*H259,2)</f>
        <v>0</v>
      </c>
      <c r="K259" s="139"/>
      <c r="L259" s="140"/>
      <c r="M259" s="141" t="s">
        <v>103</v>
      </c>
      <c r="N259" s="142" t="s">
        <v>134</v>
      </c>
      <c r="P259" s="143">
        <f>O259*H259</f>
        <v>0</v>
      </c>
      <c r="Q259" s="143">
        <v>2.9999999999999997E-4</v>
      </c>
      <c r="R259" s="143">
        <f>Q259*H259</f>
        <v>0.13953599999999999</v>
      </c>
      <c r="S259" s="143">
        <v>0</v>
      </c>
      <c r="T259" s="144">
        <f>S259*H259</f>
        <v>0</v>
      </c>
      <c r="AR259" s="145" t="s">
        <v>269</v>
      </c>
      <c r="AT259" s="145" t="s">
        <v>237</v>
      </c>
      <c r="AU259" s="145" t="s">
        <v>218</v>
      </c>
      <c r="AY259" s="15" t="s">
        <v>239</v>
      </c>
      <c r="BE259" s="110">
        <f>IF(N259="základná",J259,0)</f>
        <v>0</v>
      </c>
      <c r="BF259" s="110">
        <f>IF(N259="znížená",J259,0)</f>
        <v>0</v>
      </c>
      <c r="BG259" s="110">
        <f>IF(N259="zákl. prenesená",J259,0)</f>
        <v>0</v>
      </c>
      <c r="BH259" s="110">
        <f>IF(N259="zníž. prenesená",J259,0)</f>
        <v>0</v>
      </c>
      <c r="BI259" s="110">
        <f>IF(N259="nulová",J259,0)</f>
        <v>0</v>
      </c>
      <c r="BJ259" s="15" t="s">
        <v>218</v>
      </c>
      <c r="BK259" s="110">
        <f>ROUND(I259*H259,2)</f>
        <v>0</v>
      </c>
      <c r="BL259" s="15" t="s">
        <v>253</v>
      </c>
      <c r="BM259" s="145" t="s">
        <v>1518</v>
      </c>
    </row>
    <row r="260" spans="2:65" s="12" customFormat="1">
      <c r="B260" s="159"/>
      <c r="D260" s="160" t="s">
        <v>831</v>
      </c>
      <c r="E260" s="161" t="s">
        <v>103</v>
      </c>
      <c r="F260" s="162" t="s">
        <v>1519</v>
      </c>
      <c r="H260" s="163">
        <v>456</v>
      </c>
      <c r="L260" s="159"/>
      <c r="M260" s="164"/>
      <c r="T260" s="165"/>
      <c r="AT260" s="161" t="s">
        <v>831</v>
      </c>
      <c r="AU260" s="161" t="s">
        <v>218</v>
      </c>
      <c r="AV260" s="12" t="s">
        <v>218</v>
      </c>
      <c r="AW260" s="12" t="s">
        <v>126</v>
      </c>
      <c r="AX260" s="12" t="s">
        <v>103</v>
      </c>
      <c r="AY260" s="161" t="s">
        <v>239</v>
      </c>
    </row>
    <row r="261" spans="2:65" s="12" customFormat="1">
      <c r="B261" s="159"/>
      <c r="D261" s="160" t="s">
        <v>831</v>
      </c>
      <c r="F261" s="162" t="s">
        <v>1520</v>
      </c>
      <c r="H261" s="163">
        <v>465.12</v>
      </c>
      <c r="L261" s="159"/>
      <c r="M261" s="172"/>
      <c r="N261" s="173"/>
      <c r="O261" s="173"/>
      <c r="P261" s="173"/>
      <c r="Q261" s="173"/>
      <c r="R261" s="173"/>
      <c r="S261" s="173"/>
      <c r="T261" s="174"/>
      <c r="AT261" s="161" t="s">
        <v>831</v>
      </c>
      <c r="AU261" s="161" t="s">
        <v>218</v>
      </c>
      <c r="AV261" s="12" t="s">
        <v>218</v>
      </c>
      <c r="AW261" s="12" t="s">
        <v>106</v>
      </c>
      <c r="AX261" s="12" t="s">
        <v>103</v>
      </c>
      <c r="AY261" s="161" t="s">
        <v>239</v>
      </c>
    </row>
    <row r="262" spans="2:65" s="1" customFormat="1" ht="6.95" customHeight="1">
      <c r="B262" s="36"/>
      <c r="C262" s="37"/>
      <c r="D262" s="37"/>
      <c r="E262" s="37"/>
      <c r="F262" s="37"/>
      <c r="G262" s="37"/>
      <c r="H262" s="37"/>
      <c r="I262" s="37"/>
      <c r="J262" s="37"/>
      <c r="K262" s="37"/>
      <c r="L262" s="26"/>
    </row>
  </sheetData>
  <sheetProtection algorithmName="SHA-512" hashValue="6TUbpCUjBqV1UUF2SIwUXYqJtdnQxzNjAFAFUoGm9cRZa8DPpLLodjsteavzJIxyXUjZviorNw4K2rfZZ0w22w==" saltValue="iNb/t0RwAdfO/5uT9lqLtw==" spinCount="100000" sheet="1" objects="1" scenarios="1"/>
  <mergeCells count="14">
    <mergeCell ref="E127:H127"/>
    <mergeCell ref="D113:F113"/>
    <mergeCell ref="D112:F112"/>
    <mergeCell ref="E18:H18"/>
    <mergeCell ref="E9:H9"/>
    <mergeCell ref="E125:H125"/>
    <mergeCell ref="L2:V2"/>
    <mergeCell ref="D110:F110"/>
    <mergeCell ref="E85:H85"/>
    <mergeCell ref="D111:F111"/>
    <mergeCell ref="E7:H7"/>
    <mergeCell ref="E87:H87"/>
    <mergeCell ref="E27:H27"/>
    <mergeCell ref="D109:F10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BM236"/>
  <sheetViews>
    <sheetView showGridLines="0" topLeftCell="A131" workbookViewId="0">
      <selection activeCell="AA160" sqref="AA160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187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16.5" customHeight="1">
      <c r="B9" s="26"/>
      <c r="E9" s="318" t="s">
        <v>1521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J106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ROUND((SUM(BE106:BE113) + SUM(BE133:BE235)),  2)</f>
        <v>0</v>
      </c>
      <c r="G35" s="82"/>
      <c r="H35" s="82"/>
      <c r="I35" s="83">
        <v>0.23</v>
      </c>
      <c r="J35" s="81">
        <f>ROUND(((SUM(BE106:BE113) + SUM(BE133:BE235))*I35),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ROUND((SUM(BF106:BF113) + SUM(BF133:BF235)),  2)</f>
        <v>0</v>
      </c>
      <c r="I36" s="85">
        <v>0.23</v>
      </c>
      <c r="J36" s="84">
        <f>ROUND(((SUM(BF106:BF113) + SUM(BF133:BF235))*I36),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ROUND((SUM(BG106:BG113) + SUM(BG133:BG235)),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ROUND((SUM(BH106:BH113) + SUM(BH133:BH235)),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ROUND((SUM(BI106:BI113) + SUM(BI133:BI235)),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16.5" hidden="1" customHeight="1">
      <c r="B87" s="26"/>
      <c r="E87" s="318" t="str">
        <f>E9</f>
        <v>SO 409 - Barca- Čaňa, Železničný spodok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J133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J134</f>
        <v>0</v>
      </c>
      <c r="L97" s="97"/>
    </row>
    <row r="98" spans="2:62" s="9" customFormat="1" ht="20.100000000000001" hidden="1" customHeight="1">
      <c r="B98" s="101"/>
      <c r="D98" s="102" t="s">
        <v>817</v>
      </c>
      <c r="E98" s="103"/>
      <c r="F98" s="103"/>
      <c r="G98" s="103"/>
      <c r="H98" s="103"/>
      <c r="I98" s="103"/>
      <c r="J98" s="104">
        <f>J135</f>
        <v>0</v>
      </c>
      <c r="L98" s="101"/>
    </row>
    <row r="99" spans="2:62" s="9" customFormat="1" ht="20.100000000000001" hidden="1" customHeight="1">
      <c r="B99" s="101"/>
      <c r="D99" s="102" t="s">
        <v>818</v>
      </c>
      <c r="E99" s="103"/>
      <c r="F99" s="103"/>
      <c r="G99" s="103"/>
      <c r="H99" s="103"/>
      <c r="I99" s="103"/>
      <c r="J99" s="104">
        <f>J177</f>
        <v>0</v>
      </c>
      <c r="L99" s="101"/>
    </row>
    <row r="100" spans="2:62" s="9" customFormat="1" ht="20.100000000000001" hidden="1" customHeight="1">
      <c r="B100" s="101"/>
      <c r="D100" s="102" t="s">
        <v>819</v>
      </c>
      <c r="E100" s="103"/>
      <c r="F100" s="103"/>
      <c r="G100" s="103"/>
      <c r="H100" s="103"/>
      <c r="I100" s="103"/>
      <c r="J100" s="104">
        <f>J190</f>
        <v>0</v>
      </c>
      <c r="L100" s="101"/>
    </row>
    <row r="101" spans="2:62" s="9" customFormat="1" ht="20.100000000000001" hidden="1" customHeight="1">
      <c r="B101" s="101"/>
      <c r="D101" s="102" t="s">
        <v>820</v>
      </c>
      <c r="E101" s="103"/>
      <c r="F101" s="103"/>
      <c r="G101" s="103"/>
      <c r="H101" s="103"/>
      <c r="I101" s="103"/>
      <c r="J101" s="104">
        <f>J205</f>
        <v>0</v>
      </c>
      <c r="L101" s="101"/>
    </row>
    <row r="102" spans="2:62" s="9" customFormat="1" ht="20.100000000000001" hidden="1" customHeight="1">
      <c r="B102" s="101"/>
      <c r="D102" s="102" t="s">
        <v>1522</v>
      </c>
      <c r="E102" s="103"/>
      <c r="F102" s="103"/>
      <c r="G102" s="103"/>
      <c r="H102" s="103"/>
      <c r="I102" s="103"/>
      <c r="J102" s="104">
        <f>J208</f>
        <v>0</v>
      </c>
      <c r="L102" s="101"/>
    </row>
    <row r="103" spans="2:62" s="9" customFormat="1" ht="20.100000000000001" hidden="1" customHeight="1">
      <c r="B103" s="101"/>
      <c r="D103" s="102" t="s">
        <v>822</v>
      </c>
      <c r="E103" s="103"/>
      <c r="F103" s="103"/>
      <c r="G103" s="103"/>
      <c r="H103" s="103"/>
      <c r="I103" s="103"/>
      <c r="J103" s="104">
        <f>J234</f>
        <v>0</v>
      </c>
      <c r="L103" s="101"/>
    </row>
    <row r="104" spans="2:62" s="1" customFormat="1" ht="21.75" hidden="1" customHeight="1">
      <c r="B104" s="26"/>
      <c r="L104" s="26"/>
    </row>
    <row r="105" spans="2:62" s="1" customFormat="1" ht="6.95" hidden="1" customHeight="1">
      <c r="B105" s="26"/>
      <c r="L105" s="26"/>
    </row>
    <row r="106" spans="2:62" s="1" customFormat="1" ht="29.25" hidden="1" customHeight="1">
      <c r="B106" s="26"/>
      <c r="C106" s="96" t="s">
        <v>215</v>
      </c>
      <c r="J106" s="105">
        <f>ROUND(J107 + J108 + J109 + J110 + J111 + J112,2)</f>
        <v>0</v>
      </c>
      <c r="L106" s="26"/>
      <c r="N106" s="106" t="s">
        <v>19</v>
      </c>
    </row>
    <row r="107" spans="2:62" s="1" customFormat="1" ht="18" hidden="1" customHeight="1">
      <c r="B107" s="26"/>
      <c r="D107" s="319" t="s">
        <v>216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ref="BE107:BE112" si="0">IF(N107="základná",J107,0)</f>
        <v>0</v>
      </c>
      <c r="BF107" s="110">
        <f t="shared" ref="BF107:BF112" si="1">IF(N107="znížená",J107,0)</f>
        <v>0</v>
      </c>
      <c r="BG107" s="110">
        <f t="shared" ref="BG107:BG112" si="2">IF(N107="zákl. prenesená",J107,0)</f>
        <v>0</v>
      </c>
      <c r="BH107" s="110">
        <f t="shared" ref="BH107:BH112" si="3">IF(N107="zníž. prenesená",J107,0)</f>
        <v>0</v>
      </c>
      <c r="BI107" s="110">
        <f t="shared" ref="BI107:BI112" si="4">IF(N107="nulová",J107,0)</f>
        <v>0</v>
      </c>
      <c r="BJ107" s="15" t="s">
        <v>218</v>
      </c>
    </row>
    <row r="108" spans="2:62" s="1" customFormat="1" ht="18" hidden="1" customHeight="1">
      <c r="B108" s="26"/>
      <c r="D108" s="319" t="s">
        <v>219</v>
      </c>
      <c r="E108" s="317"/>
      <c r="F108" s="317"/>
      <c r="J108" s="108">
        <v>0</v>
      </c>
      <c r="L108" s="26"/>
      <c r="N108" s="109" t="s">
        <v>134</v>
      </c>
      <c r="AY108" s="15" t="s">
        <v>217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t="18" hidden="1" customHeight="1">
      <c r="B109" s="26"/>
      <c r="D109" s="319" t="s">
        <v>220</v>
      </c>
      <c r="E109" s="317"/>
      <c r="F109" s="317"/>
      <c r="J109" s="108">
        <v>0</v>
      </c>
      <c r="L109" s="26"/>
      <c r="N109" s="109" t="s">
        <v>134</v>
      </c>
      <c r="AY109" s="15" t="s">
        <v>217</v>
      </c>
      <c r="BE109" s="110">
        <f t="shared" si="0"/>
        <v>0</v>
      </c>
      <c r="BF109" s="110">
        <f t="shared" si="1"/>
        <v>0</v>
      </c>
      <c r="BG109" s="110">
        <f t="shared" si="2"/>
        <v>0</v>
      </c>
      <c r="BH109" s="110">
        <f t="shared" si="3"/>
        <v>0</v>
      </c>
      <c r="BI109" s="110">
        <f t="shared" si="4"/>
        <v>0</v>
      </c>
      <c r="BJ109" s="15" t="s">
        <v>218</v>
      </c>
    </row>
    <row r="110" spans="2:62" s="1" customFormat="1" ht="18" hidden="1" customHeight="1">
      <c r="B110" s="26"/>
      <c r="D110" s="319" t="s">
        <v>221</v>
      </c>
      <c r="E110" s="317"/>
      <c r="F110" s="317"/>
      <c r="J110" s="108">
        <v>0</v>
      </c>
      <c r="L110" s="26"/>
      <c r="N110" s="109" t="s">
        <v>134</v>
      </c>
      <c r="AY110" s="15" t="s">
        <v>217</v>
      </c>
      <c r="BE110" s="110">
        <f t="shared" si="0"/>
        <v>0</v>
      </c>
      <c r="BF110" s="110">
        <f t="shared" si="1"/>
        <v>0</v>
      </c>
      <c r="BG110" s="110">
        <f t="shared" si="2"/>
        <v>0</v>
      </c>
      <c r="BH110" s="110">
        <f t="shared" si="3"/>
        <v>0</v>
      </c>
      <c r="BI110" s="110">
        <f t="shared" si="4"/>
        <v>0</v>
      </c>
      <c r="BJ110" s="15" t="s">
        <v>218</v>
      </c>
    </row>
    <row r="111" spans="2:62" s="1" customFormat="1" ht="18" hidden="1" customHeight="1">
      <c r="B111" s="26"/>
      <c r="D111" s="319" t="s">
        <v>222</v>
      </c>
      <c r="E111" s="317"/>
      <c r="F111" s="317"/>
      <c r="J111" s="108">
        <v>0</v>
      </c>
      <c r="L111" s="26"/>
      <c r="N111" s="109" t="s">
        <v>134</v>
      </c>
      <c r="AY111" s="15" t="s">
        <v>217</v>
      </c>
      <c r="BE111" s="110">
        <f t="shared" si="0"/>
        <v>0</v>
      </c>
      <c r="BF111" s="110">
        <f t="shared" si="1"/>
        <v>0</v>
      </c>
      <c r="BG111" s="110">
        <f t="shared" si="2"/>
        <v>0</v>
      </c>
      <c r="BH111" s="110">
        <f t="shared" si="3"/>
        <v>0</v>
      </c>
      <c r="BI111" s="110">
        <f t="shared" si="4"/>
        <v>0</v>
      </c>
      <c r="BJ111" s="15" t="s">
        <v>218</v>
      </c>
    </row>
    <row r="112" spans="2:62" s="1" customFormat="1" ht="18" hidden="1" customHeight="1">
      <c r="B112" s="26"/>
      <c r="D112" s="107" t="s">
        <v>223</v>
      </c>
      <c r="J112" s="108">
        <f>ROUND(J30*T112,2)</f>
        <v>0</v>
      </c>
      <c r="L112" s="26"/>
      <c r="N112" s="109" t="s">
        <v>134</v>
      </c>
      <c r="AY112" s="15" t="s">
        <v>224</v>
      </c>
      <c r="BE112" s="110">
        <f t="shared" si="0"/>
        <v>0</v>
      </c>
      <c r="BF112" s="110">
        <f t="shared" si="1"/>
        <v>0</v>
      </c>
      <c r="BG112" s="110">
        <f t="shared" si="2"/>
        <v>0</v>
      </c>
      <c r="BH112" s="110">
        <f t="shared" si="3"/>
        <v>0</v>
      </c>
      <c r="BI112" s="110">
        <f t="shared" si="4"/>
        <v>0</v>
      </c>
      <c r="BJ112" s="15" t="s">
        <v>218</v>
      </c>
    </row>
    <row r="113" spans="2:12" s="1" customFormat="1" hidden="1">
      <c r="B113" s="26"/>
      <c r="L113" s="26"/>
    </row>
    <row r="114" spans="2:12" s="1" customFormat="1" ht="29.25" hidden="1" customHeight="1">
      <c r="B114" s="26"/>
      <c r="C114" s="111" t="s">
        <v>225</v>
      </c>
      <c r="D114" s="86"/>
      <c r="E114" s="86"/>
      <c r="F114" s="86"/>
      <c r="G114" s="86"/>
      <c r="H114" s="86"/>
      <c r="I114" s="86"/>
      <c r="J114" s="112">
        <f>ROUND(J96+J106,2)</f>
        <v>0</v>
      </c>
      <c r="K114" s="86"/>
      <c r="L114" s="26"/>
    </row>
    <row r="115" spans="2:12" s="1" customFormat="1" ht="6.95" hidden="1" customHeight="1"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26"/>
    </row>
    <row r="116" spans="2:12" hidden="1"/>
    <row r="117" spans="2:12" hidden="1"/>
    <row r="118" spans="2:12" hidden="1"/>
    <row r="119" spans="2:12" s="1" customFormat="1" ht="6.95" customHeight="1"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26"/>
    </row>
    <row r="120" spans="2:12" s="1" customFormat="1" ht="24.95" customHeight="1">
      <c r="B120" s="26"/>
      <c r="C120" s="19" t="s">
        <v>21</v>
      </c>
      <c r="L120" s="26"/>
    </row>
    <row r="121" spans="2:12" s="1" customFormat="1" ht="6.95" customHeight="1">
      <c r="B121" s="26"/>
      <c r="L121" s="26"/>
    </row>
    <row r="122" spans="2:12" s="1" customFormat="1" ht="12" customHeight="1">
      <c r="B122" s="26"/>
      <c r="C122" s="23" t="s">
        <v>1</v>
      </c>
      <c r="L122" s="26"/>
    </row>
    <row r="123" spans="2:12" s="1" customFormat="1" ht="16.5" customHeight="1">
      <c r="B123" s="26"/>
      <c r="E123" s="316" t="str">
        <f>E7</f>
        <v>Strategické územie Valalíky</v>
      </c>
      <c r="F123" s="317"/>
      <c r="G123" s="317"/>
      <c r="H123" s="317"/>
      <c r="L123" s="26"/>
    </row>
    <row r="124" spans="2:12" s="1" customFormat="1" ht="12" customHeight="1">
      <c r="B124" s="26"/>
      <c r="C124" s="23" t="s">
        <v>201</v>
      </c>
      <c r="L124" s="26"/>
    </row>
    <row r="125" spans="2:12" s="1" customFormat="1" ht="16.5" customHeight="1">
      <c r="B125" s="26"/>
      <c r="E125" s="318" t="str">
        <f>E9</f>
        <v>SO 409 - Barca- Čaňa, Železničný spodok</v>
      </c>
      <c r="F125" s="317"/>
      <c r="G125" s="317"/>
      <c r="H125" s="317"/>
      <c r="L125" s="26"/>
    </row>
    <row r="126" spans="2:12" s="1" customFormat="1" ht="6.95" customHeight="1">
      <c r="B126" s="26"/>
      <c r="L126" s="26"/>
    </row>
    <row r="127" spans="2:12" s="1" customFormat="1" ht="12" customHeight="1">
      <c r="B127" s="26"/>
      <c r="C127" s="23" t="s">
        <v>4</v>
      </c>
      <c r="F127" s="22" t="str">
        <f>F12</f>
        <v>kú: Valaliky, kú: Barca, kú: Čaňa</v>
      </c>
      <c r="I127" s="23" t="s">
        <v>13</v>
      </c>
      <c r="J127" s="42" t="str">
        <f>IF(J12="","",J12)</f>
        <v>27. 7. 2026</v>
      </c>
      <c r="L127" s="26"/>
    </row>
    <row r="128" spans="2:12" s="1" customFormat="1" ht="6.95" customHeight="1">
      <c r="B128" s="26"/>
      <c r="L128" s="26"/>
    </row>
    <row r="129" spans="2:65" s="1" customFormat="1" ht="25.7" customHeight="1">
      <c r="B129" s="26"/>
      <c r="C129" s="23" t="s">
        <v>6</v>
      </c>
      <c r="F129" s="22" t="str">
        <f>E15</f>
        <v>Valaliky Industrial Park, s.r.o., Bratislava</v>
      </c>
      <c r="I129" s="23" t="s">
        <v>124</v>
      </c>
      <c r="J129" s="25" t="str">
        <f>E21</f>
        <v>RRi design, spol. s r.o., Košice</v>
      </c>
      <c r="L129" s="26"/>
    </row>
    <row r="130" spans="2:65" s="1" customFormat="1" ht="15.2" customHeight="1">
      <c r="B130" s="26"/>
      <c r="C130" s="23" t="s">
        <v>123</v>
      </c>
      <c r="F130" s="22">
        <f>IF(E18="","",E18)</f>
        <v>0</v>
      </c>
      <c r="I130" s="23" t="s">
        <v>127</v>
      </c>
      <c r="J130" s="25" t="str">
        <f>E24</f>
        <v xml:space="preserve"> </v>
      </c>
      <c r="L130" s="26"/>
    </row>
    <row r="131" spans="2:65" s="1" customFormat="1" ht="10.35" customHeight="1">
      <c r="B131" s="26"/>
      <c r="L131" s="26"/>
    </row>
    <row r="132" spans="2:65" s="10" customFormat="1" ht="29.25" customHeight="1">
      <c r="B132" s="113"/>
      <c r="C132" s="114" t="s">
        <v>226</v>
      </c>
      <c r="D132" s="115" t="s">
        <v>149</v>
      </c>
      <c r="E132" s="115" t="s">
        <v>66</v>
      </c>
      <c r="F132" s="115" t="s">
        <v>67</v>
      </c>
      <c r="G132" s="115" t="s">
        <v>227</v>
      </c>
      <c r="H132" s="115" t="s">
        <v>228</v>
      </c>
      <c r="I132" s="115" t="s">
        <v>229</v>
      </c>
      <c r="J132" s="116" t="s">
        <v>207</v>
      </c>
      <c r="K132" s="117" t="s">
        <v>230</v>
      </c>
      <c r="L132" s="113"/>
      <c r="M132" s="48" t="s">
        <v>103</v>
      </c>
      <c r="N132" s="49" t="s">
        <v>19</v>
      </c>
      <c r="O132" s="49" t="s">
        <v>231</v>
      </c>
      <c r="P132" s="49" t="s">
        <v>232</v>
      </c>
      <c r="Q132" s="49" t="s">
        <v>233</v>
      </c>
      <c r="R132" s="49" t="s">
        <v>234</v>
      </c>
      <c r="S132" s="49" t="s">
        <v>235</v>
      </c>
      <c r="T132" s="50" t="s">
        <v>236</v>
      </c>
    </row>
    <row r="133" spans="2:65" s="1" customFormat="1" ht="23.1" customHeight="1">
      <c r="B133" s="26"/>
      <c r="C133" s="53" t="s">
        <v>203</v>
      </c>
      <c r="J133" s="118">
        <f>BK133</f>
        <v>0</v>
      </c>
      <c r="L133" s="26"/>
      <c r="M133" s="51"/>
      <c r="N133" s="43"/>
      <c r="O133" s="43"/>
      <c r="P133" s="119">
        <f>P134</f>
        <v>0</v>
      </c>
      <c r="Q133" s="43"/>
      <c r="R133" s="119">
        <f>R134</f>
        <v>387.39418977599996</v>
      </c>
      <c r="S133" s="43"/>
      <c r="T133" s="120">
        <f>T134</f>
        <v>0</v>
      </c>
      <c r="AT133" s="15" t="s">
        <v>163</v>
      </c>
      <c r="AU133" s="15" t="s">
        <v>209</v>
      </c>
      <c r="BK133" s="121">
        <f>BK134</f>
        <v>0</v>
      </c>
    </row>
    <row r="134" spans="2:65" s="11" customFormat="1" ht="26.1" customHeight="1">
      <c r="B134" s="122"/>
      <c r="D134" s="123" t="s">
        <v>163</v>
      </c>
      <c r="E134" s="124" t="s">
        <v>825</v>
      </c>
      <c r="F134" s="124" t="s">
        <v>826</v>
      </c>
      <c r="J134" s="125">
        <f>BK134</f>
        <v>0</v>
      </c>
      <c r="L134" s="122"/>
      <c r="M134" s="126"/>
      <c r="P134" s="127">
        <f>P135+P177+P190+P205+P208+P234</f>
        <v>0</v>
      </c>
      <c r="R134" s="127">
        <f>R135+R177+R190+R205+R208+R234</f>
        <v>387.39418977599996</v>
      </c>
      <c r="T134" s="128">
        <f>T135+T177+T190+T205+T208+T234</f>
        <v>0</v>
      </c>
      <c r="AR134" s="123" t="s">
        <v>103</v>
      </c>
      <c r="AT134" s="129" t="s">
        <v>163</v>
      </c>
      <c r="AU134" s="129" t="s">
        <v>164</v>
      </c>
      <c r="AY134" s="123" t="s">
        <v>239</v>
      </c>
      <c r="BK134" s="130">
        <f>BK135+BK177+BK190+BK205+BK208+BK234</f>
        <v>0</v>
      </c>
    </row>
    <row r="135" spans="2:65" s="11" customFormat="1" ht="23.1" customHeight="1">
      <c r="B135" s="122"/>
      <c r="D135" s="123" t="s">
        <v>163</v>
      </c>
      <c r="E135" s="131" t="s">
        <v>103</v>
      </c>
      <c r="F135" s="131" t="s">
        <v>827</v>
      </c>
      <c r="J135" s="132">
        <f>BK135</f>
        <v>0</v>
      </c>
      <c r="L135" s="122"/>
      <c r="M135" s="126"/>
      <c r="P135" s="127">
        <f>SUM(P136:P176)</f>
        <v>0</v>
      </c>
      <c r="R135" s="127">
        <f>SUM(R136:R176)</f>
        <v>14.758368000000001</v>
      </c>
      <c r="T135" s="128">
        <f>SUM(T136:T176)</f>
        <v>0</v>
      </c>
      <c r="AR135" s="123" t="s">
        <v>103</v>
      </c>
      <c r="AT135" s="129" t="s">
        <v>163</v>
      </c>
      <c r="AU135" s="129" t="s">
        <v>103</v>
      </c>
      <c r="AY135" s="123" t="s">
        <v>239</v>
      </c>
      <c r="BK135" s="130">
        <f>SUM(BK136:BK176)</f>
        <v>0</v>
      </c>
    </row>
    <row r="136" spans="2:65" s="1" customFormat="1" ht="33" customHeight="1">
      <c r="B136" s="26"/>
      <c r="C136" s="146" t="s">
        <v>103</v>
      </c>
      <c r="D136" s="146" t="s">
        <v>471</v>
      </c>
      <c r="E136" s="147" t="s">
        <v>1523</v>
      </c>
      <c r="F136" s="148" t="s">
        <v>1524</v>
      </c>
      <c r="G136" s="149" t="s">
        <v>696</v>
      </c>
      <c r="H136" s="150">
        <v>23.4</v>
      </c>
      <c r="I136" s="313"/>
      <c r="J136" s="151">
        <f>ROUND(I136*H136,2)</f>
        <v>0</v>
      </c>
      <c r="K136" s="152"/>
      <c r="L136" s="26"/>
      <c r="M136" s="153" t="s">
        <v>103</v>
      </c>
      <c r="N136" s="106" t="s">
        <v>134</v>
      </c>
      <c r="P136" s="143">
        <f>O136*H136</f>
        <v>0</v>
      </c>
      <c r="Q136" s="143">
        <v>0</v>
      </c>
      <c r="R136" s="143">
        <f>Q136*H136</f>
        <v>0</v>
      </c>
      <c r="S136" s="143">
        <v>0</v>
      </c>
      <c r="T136" s="144">
        <f>S136*H136</f>
        <v>0</v>
      </c>
      <c r="AR136" s="145" t="s">
        <v>253</v>
      </c>
      <c r="AT136" s="145" t="s">
        <v>471</v>
      </c>
      <c r="AU136" s="145" t="s">
        <v>218</v>
      </c>
      <c r="AY136" s="15" t="s">
        <v>239</v>
      </c>
      <c r="BE136" s="110">
        <f>IF(N136="základná",J136,0)</f>
        <v>0</v>
      </c>
      <c r="BF136" s="110">
        <f>IF(N136="znížená",J136,0)</f>
        <v>0</v>
      </c>
      <c r="BG136" s="110">
        <f>IF(N136="zákl. prenesená",J136,0)</f>
        <v>0</v>
      </c>
      <c r="BH136" s="110">
        <f>IF(N136="zníž. prenesená",J136,0)</f>
        <v>0</v>
      </c>
      <c r="BI136" s="110">
        <f>IF(N136="nulová",J136,0)</f>
        <v>0</v>
      </c>
      <c r="BJ136" s="15" t="s">
        <v>218</v>
      </c>
      <c r="BK136" s="110">
        <f>ROUND(I136*H136,2)</f>
        <v>0</v>
      </c>
      <c r="BL136" s="15" t="s">
        <v>253</v>
      </c>
      <c r="BM136" s="145" t="s">
        <v>1525</v>
      </c>
    </row>
    <row r="137" spans="2:65" s="12" customFormat="1">
      <c r="B137" s="159"/>
      <c r="D137" s="160" t="s">
        <v>831</v>
      </c>
      <c r="E137" s="161" t="s">
        <v>103</v>
      </c>
      <c r="F137" s="162" t="s">
        <v>1526</v>
      </c>
      <c r="H137" s="163">
        <v>23.4</v>
      </c>
      <c r="L137" s="159"/>
      <c r="M137" s="164"/>
      <c r="T137" s="165"/>
      <c r="AT137" s="161" t="s">
        <v>831</v>
      </c>
      <c r="AU137" s="161" t="s">
        <v>218</v>
      </c>
      <c r="AV137" s="12" t="s">
        <v>218</v>
      </c>
      <c r="AW137" s="12" t="s">
        <v>126</v>
      </c>
      <c r="AX137" s="12" t="s">
        <v>103</v>
      </c>
      <c r="AY137" s="161" t="s">
        <v>239</v>
      </c>
    </row>
    <row r="138" spans="2:65" s="1" customFormat="1" ht="24.2" customHeight="1">
      <c r="B138" s="26"/>
      <c r="C138" s="146" t="s">
        <v>218</v>
      </c>
      <c r="D138" s="146" t="s">
        <v>471</v>
      </c>
      <c r="E138" s="147" t="s">
        <v>841</v>
      </c>
      <c r="F138" s="148" t="s">
        <v>842</v>
      </c>
      <c r="G138" s="149" t="s">
        <v>696</v>
      </c>
      <c r="H138" s="150">
        <v>259.60000000000002</v>
      </c>
      <c r="I138" s="313"/>
      <c r="J138" s="151">
        <f>ROUND(I138*H138,2)</f>
        <v>0</v>
      </c>
      <c r="K138" s="152"/>
      <c r="L138" s="26"/>
      <c r="M138" s="153" t="s">
        <v>103</v>
      </c>
      <c r="N138" s="106" t="s">
        <v>134</v>
      </c>
      <c r="P138" s="143">
        <f>O138*H138</f>
        <v>0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253</v>
      </c>
      <c r="AT138" s="145" t="s">
        <v>471</v>
      </c>
      <c r="AU138" s="145" t="s">
        <v>218</v>
      </c>
      <c r="AY138" s="15" t="s">
        <v>239</v>
      </c>
      <c r="BE138" s="110">
        <f>IF(N138="základná",J138,0)</f>
        <v>0</v>
      </c>
      <c r="BF138" s="110">
        <f>IF(N138="znížená",J138,0)</f>
        <v>0</v>
      </c>
      <c r="BG138" s="110">
        <f>IF(N138="zákl. prenesená",J138,0)</f>
        <v>0</v>
      </c>
      <c r="BH138" s="110">
        <f>IF(N138="zníž. prenesená",J138,0)</f>
        <v>0</v>
      </c>
      <c r="BI138" s="110">
        <f>IF(N138="nulová",J138,0)</f>
        <v>0</v>
      </c>
      <c r="BJ138" s="15" t="s">
        <v>218</v>
      </c>
      <c r="BK138" s="110">
        <f>ROUND(I138*H138,2)</f>
        <v>0</v>
      </c>
      <c r="BL138" s="15" t="s">
        <v>253</v>
      </c>
      <c r="BM138" s="145" t="s">
        <v>1527</v>
      </c>
    </row>
    <row r="139" spans="2:65" s="1" customFormat="1" ht="21.75" customHeight="1">
      <c r="B139" s="26"/>
      <c r="C139" s="146" t="s">
        <v>249</v>
      </c>
      <c r="D139" s="146" t="s">
        <v>471</v>
      </c>
      <c r="E139" s="147" t="s">
        <v>1528</v>
      </c>
      <c r="F139" s="148" t="s">
        <v>1529</v>
      </c>
      <c r="G139" s="149" t="s">
        <v>696</v>
      </c>
      <c r="H139" s="150">
        <v>14.4</v>
      </c>
      <c r="I139" s="313"/>
      <c r="J139" s="151">
        <f>ROUND(I139*H139,2)</f>
        <v>0</v>
      </c>
      <c r="K139" s="152"/>
      <c r="L139" s="26"/>
      <c r="M139" s="153" t="s">
        <v>103</v>
      </c>
      <c r="N139" s="106" t="s">
        <v>134</v>
      </c>
      <c r="P139" s="143">
        <f>O139*H139</f>
        <v>0</v>
      </c>
      <c r="Q139" s="143">
        <v>0</v>
      </c>
      <c r="R139" s="143">
        <f>Q139*H139</f>
        <v>0</v>
      </c>
      <c r="S139" s="143">
        <v>0</v>
      </c>
      <c r="T139" s="144">
        <f>S139*H139</f>
        <v>0</v>
      </c>
      <c r="AR139" s="145" t="s">
        <v>253</v>
      </c>
      <c r="AT139" s="145" t="s">
        <v>471</v>
      </c>
      <c r="AU139" s="145" t="s">
        <v>218</v>
      </c>
      <c r="AY139" s="15" t="s">
        <v>239</v>
      </c>
      <c r="BE139" s="110">
        <f>IF(N139="základná",J139,0)</f>
        <v>0</v>
      </c>
      <c r="BF139" s="110">
        <f>IF(N139="znížená",J139,0)</f>
        <v>0</v>
      </c>
      <c r="BG139" s="110">
        <f>IF(N139="zákl. prenesená",J139,0)</f>
        <v>0</v>
      </c>
      <c r="BH139" s="110">
        <f>IF(N139="zníž. prenesená",J139,0)</f>
        <v>0</v>
      </c>
      <c r="BI139" s="110">
        <f>IF(N139="nulová",J139,0)</f>
        <v>0</v>
      </c>
      <c r="BJ139" s="15" t="s">
        <v>218</v>
      </c>
      <c r="BK139" s="110">
        <f>ROUND(I139*H139,2)</f>
        <v>0</v>
      </c>
      <c r="BL139" s="15" t="s">
        <v>253</v>
      </c>
      <c r="BM139" s="145" t="s">
        <v>1530</v>
      </c>
    </row>
    <row r="140" spans="2:65" s="12" customFormat="1">
      <c r="B140" s="159"/>
      <c r="D140" s="160" t="s">
        <v>831</v>
      </c>
      <c r="E140" s="161" t="s">
        <v>103</v>
      </c>
      <c r="F140" s="162" t="s">
        <v>1531</v>
      </c>
      <c r="H140" s="163">
        <v>9.6</v>
      </c>
      <c r="L140" s="159"/>
      <c r="M140" s="164"/>
      <c r="T140" s="165"/>
      <c r="AT140" s="161" t="s">
        <v>831</v>
      </c>
      <c r="AU140" s="161" t="s">
        <v>218</v>
      </c>
      <c r="AV140" s="12" t="s">
        <v>218</v>
      </c>
      <c r="AW140" s="12" t="s">
        <v>126</v>
      </c>
      <c r="AX140" s="12" t="s">
        <v>164</v>
      </c>
      <c r="AY140" s="161" t="s">
        <v>239</v>
      </c>
    </row>
    <row r="141" spans="2:65" s="12" customFormat="1">
      <c r="B141" s="159"/>
      <c r="D141" s="160" t="s">
        <v>831</v>
      </c>
      <c r="E141" s="161" t="s">
        <v>103</v>
      </c>
      <c r="F141" s="162" t="s">
        <v>1532</v>
      </c>
      <c r="H141" s="163">
        <v>4.8</v>
      </c>
      <c r="L141" s="159"/>
      <c r="M141" s="164"/>
      <c r="T141" s="165"/>
      <c r="AT141" s="161" t="s">
        <v>831</v>
      </c>
      <c r="AU141" s="161" t="s">
        <v>218</v>
      </c>
      <c r="AV141" s="12" t="s">
        <v>218</v>
      </c>
      <c r="AW141" s="12" t="s">
        <v>126</v>
      </c>
      <c r="AX141" s="12" t="s">
        <v>164</v>
      </c>
      <c r="AY141" s="161" t="s">
        <v>239</v>
      </c>
    </row>
    <row r="142" spans="2:65" s="13" customFormat="1">
      <c r="B142" s="166"/>
      <c r="D142" s="160" t="s">
        <v>831</v>
      </c>
      <c r="E142" s="167" t="s">
        <v>103</v>
      </c>
      <c r="F142" s="168" t="s">
        <v>846</v>
      </c>
      <c r="H142" s="169">
        <v>14.4</v>
      </c>
      <c r="L142" s="166"/>
      <c r="M142" s="170"/>
      <c r="T142" s="171"/>
      <c r="AT142" s="167" t="s">
        <v>831</v>
      </c>
      <c r="AU142" s="167" t="s">
        <v>218</v>
      </c>
      <c r="AV142" s="13" t="s">
        <v>253</v>
      </c>
      <c r="AW142" s="13" t="s">
        <v>126</v>
      </c>
      <c r="AX142" s="13" t="s">
        <v>103</v>
      </c>
      <c r="AY142" s="167" t="s">
        <v>239</v>
      </c>
    </row>
    <row r="143" spans="2:65" s="1" customFormat="1" ht="16.5" customHeight="1">
      <c r="B143" s="26"/>
      <c r="C143" s="146" t="s">
        <v>253</v>
      </c>
      <c r="D143" s="146" t="s">
        <v>471</v>
      </c>
      <c r="E143" s="147" t="s">
        <v>1533</v>
      </c>
      <c r="F143" s="148" t="s">
        <v>1534</v>
      </c>
      <c r="G143" s="149" t="s">
        <v>696</v>
      </c>
      <c r="H143" s="150">
        <v>11.2</v>
      </c>
      <c r="I143" s="313"/>
      <c r="J143" s="151">
        <f>ROUND(I143*H143,2)</f>
        <v>0</v>
      </c>
      <c r="K143" s="152"/>
      <c r="L143" s="26"/>
      <c r="M143" s="153" t="s">
        <v>103</v>
      </c>
      <c r="N143" s="106" t="s">
        <v>134</v>
      </c>
      <c r="P143" s="143">
        <f>O143*H143</f>
        <v>0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253</v>
      </c>
      <c r="AT143" s="145" t="s">
        <v>471</v>
      </c>
      <c r="AU143" s="145" t="s">
        <v>218</v>
      </c>
      <c r="AY143" s="15" t="s">
        <v>239</v>
      </c>
      <c r="BE143" s="110">
        <f>IF(N143="základná",J143,0)</f>
        <v>0</v>
      </c>
      <c r="BF143" s="110">
        <f>IF(N143="znížená",J143,0)</f>
        <v>0</v>
      </c>
      <c r="BG143" s="110">
        <f>IF(N143="zákl. prenesená",J143,0)</f>
        <v>0</v>
      </c>
      <c r="BH143" s="110">
        <f>IF(N143="zníž. prenesená",J143,0)</f>
        <v>0</v>
      </c>
      <c r="BI143" s="110">
        <f>IF(N143="nulová",J143,0)</f>
        <v>0</v>
      </c>
      <c r="BJ143" s="15" t="s">
        <v>218</v>
      </c>
      <c r="BK143" s="110">
        <f>ROUND(I143*H143,2)</f>
        <v>0</v>
      </c>
      <c r="BL143" s="15" t="s">
        <v>253</v>
      </c>
      <c r="BM143" s="145" t="s">
        <v>1535</v>
      </c>
    </row>
    <row r="144" spans="2:65" s="12" customFormat="1">
      <c r="B144" s="159"/>
      <c r="D144" s="160" t="s">
        <v>831</v>
      </c>
      <c r="E144" s="161" t="s">
        <v>103</v>
      </c>
      <c r="F144" s="162" t="s">
        <v>1536</v>
      </c>
      <c r="H144" s="163">
        <v>11.2</v>
      </c>
      <c r="L144" s="159"/>
      <c r="M144" s="164"/>
      <c r="T144" s="165"/>
      <c r="AT144" s="161" t="s">
        <v>831</v>
      </c>
      <c r="AU144" s="161" t="s">
        <v>218</v>
      </c>
      <c r="AV144" s="12" t="s">
        <v>218</v>
      </c>
      <c r="AW144" s="12" t="s">
        <v>126</v>
      </c>
      <c r="AX144" s="12" t="s">
        <v>103</v>
      </c>
      <c r="AY144" s="161" t="s">
        <v>239</v>
      </c>
    </row>
    <row r="145" spans="2:65" s="1" customFormat="1" ht="24.2" customHeight="1">
      <c r="B145" s="26"/>
      <c r="C145" s="146" t="s">
        <v>257</v>
      </c>
      <c r="D145" s="146" t="s">
        <v>471</v>
      </c>
      <c r="E145" s="147" t="s">
        <v>1537</v>
      </c>
      <c r="F145" s="148" t="s">
        <v>1538</v>
      </c>
      <c r="G145" s="149" t="s">
        <v>50</v>
      </c>
      <c r="H145" s="150">
        <v>24.8</v>
      </c>
      <c r="I145" s="313"/>
      <c r="J145" s="151">
        <f>ROUND(I145*H145,2)</f>
        <v>0</v>
      </c>
      <c r="K145" s="152"/>
      <c r="L145" s="26"/>
      <c r="M145" s="153" t="s">
        <v>103</v>
      </c>
      <c r="N145" s="106" t="s">
        <v>134</v>
      </c>
      <c r="P145" s="143">
        <f>O145*H145</f>
        <v>0</v>
      </c>
      <c r="Q145" s="143">
        <v>6.6E-4</v>
      </c>
      <c r="R145" s="143">
        <f>Q145*H145</f>
        <v>1.6368000000000001E-2</v>
      </c>
      <c r="S145" s="143">
        <v>0</v>
      </c>
      <c r="T145" s="144">
        <f>S145*H145</f>
        <v>0</v>
      </c>
      <c r="AR145" s="145" t="s">
        <v>253</v>
      </c>
      <c r="AT145" s="145" t="s">
        <v>471</v>
      </c>
      <c r="AU145" s="145" t="s">
        <v>218</v>
      </c>
      <c r="AY145" s="15" t="s">
        <v>239</v>
      </c>
      <c r="BE145" s="110">
        <f>IF(N145="základná",J145,0)</f>
        <v>0</v>
      </c>
      <c r="BF145" s="110">
        <f>IF(N145="znížená",J145,0)</f>
        <v>0</v>
      </c>
      <c r="BG145" s="110">
        <f>IF(N145="zákl. prenesená",J145,0)</f>
        <v>0</v>
      </c>
      <c r="BH145" s="110">
        <f>IF(N145="zníž. prenesená",J145,0)</f>
        <v>0</v>
      </c>
      <c r="BI145" s="110">
        <f>IF(N145="nulová",J145,0)</f>
        <v>0</v>
      </c>
      <c r="BJ145" s="15" t="s">
        <v>218</v>
      </c>
      <c r="BK145" s="110">
        <f>ROUND(I145*H145,2)</f>
        <v>0</v>
      </c>
      <c r="BL145" s="15" t="s">
        <v>253</v>
      </c>
      <c r="BM145" s="145" t="s">
        <v>1539</v>
      </c>
    </row>
    <row r="146" spans="2:65" s="12" customFormat="1">
      <c r="B146" s="159"/>
      <c r="D146" s="160" t="s">
        <v>831</v>
      </c>
      <c r="E146" s="161" t="s">
        <v>103</v>
      </c>
      <c r="F146" s="162" t="s">
        <v>1540</v>
      </c>
      <c r="H146" s="163">
        <v>24.8</v>
      </c>
      <c r="L146" s="159"/>
      <c r="M146" s="164"/>
      <c r="T146" s="165"/>
      <c r="AT146" s="161" t="s">
        <v>831</v>
      </c>
      <c r="AU146" s="161" t="s">
        <v>218</v>
      </c>
      <c r="AV146" s="12" t="s">
        <v>218</v>
      </c>
      <c r="AW146" s="12" t="s">
        <v>126</v>
      </c>
      <c r="AX146" s="12" t="s">
        <v>103</v>
      </c>
      <c r="AY146" s="161" t="s">
        <v>239</v>
      </c>
    </row>
    <row r="147" spans="2:65" s="1" customFormat="1" ht="21.75" customHeight="1">
      <c r="B147" s="26"/>
      <c r="C147" s="146" t="s">
        <v>261</v>
      </c>
      <c r="D147" s="146" t="s">
        <v>471</v>
      </c>
      <c r="E147" s="147" t="s">
        <v>1541</v>
      </c>
      <c r="F147" s="148" t="s">
        <v>1542</v>
      </c>
      <c r="G147" s="149" t="s">
        <v>50</v>
      </c>
      <c r="H147" s="150">
        <v>24.8</v>
      </c>
      <c r="I147" s="313"/>
      <c r="J147" s="151">
        <f>ROUND(I147*H147,2)</f>
        <v>0</v>
      </c>
      <c r="K147" s="152"/>
      <c r="L147" s="26"/>
      <c r="M147" s="153" t="s">
        <v>103</v>
      </c>
      <c r="N147" s="106" t="s">
        <v>134</v>
      </c>
      <c r="P147" s="143">
        <f>O147*H147</f>
        <v>0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253</v>
      </c>
      <c r="AT147" s="145" t="s">
        <v>471</v>
      </c>
      <c r="AU147" s="145" t="s">
        <v>218</v>
      </c>
      <c r="AY147" s="15" t="s">
        <v>239</v>
      </c>
      <c r="BE147" s="110">
        <f>IF(N147="základná",J147,0)</f>
        <v>0</v>
      </c>
      <c r="BF147" s="110">
        <f>IF(N147="znížená",J147,0)</f>
        <v>0</v>
      </c>
      <c r="BG147" s="110">
        <f>IF(N147="zákl. prenesená",J147,0)</f>
        <v>0</v>
      </c>
      <c r="BH147" s="110">
        <f>IF(N147="zníž. prenesená",J147,0)</f>
        <v>0</v>
      </c>
      <c r="BI147" s="110">
        <f>IF(N147="nulová",J147,0)</f>
        <v>0</v>
      </c>
      <c r="BJ147" s="15" t="s">
        <v>218</v>
      </c>
      <c r="BK147" s="110">
        <f>ROUND(I147*H147,2)</f>
        <v>0</v>
      </c>
      <c r="BL147" s="15" t="s">
        <v>253</v>
      </c>
      <c r="BM147" s="145" t="s">
        <v>1543</v>
      </c>
    </row>
    <row r="148" spans="2:65" s="1" customFormat="1" ht="38.1" customHeight="1">
      <c r="B148" s="26"/>
      <c r="C148" s="146" t="s">
        <v>265</v>
      </c>
      <c r="D148" s="146" t="s">
        <v>471</v>
      </c>
      <c r="E148" s="147" t="s">
        <v>1156</v>
      </c>
      <c r="F148" s="148" t="s">
        <v>1157</v>
      </c>
      <c r="G148" s="149" t="s">
        <v>696</v>
      </c>
      <c r="H148" s="150">
        <v>309.39999999999998</v>
      </c>
      <c r="I148" s="313"/>
      <c r="J148" s="151">
        <f>ROUND(I148*H148,2)</f>
        <v>0</v>
      </c>
      <c r="K148" s="152"/>
      <c r="L148" s="26"/>
      <c r="M148" s="153" t="s">
        <v>103</v>
      </c>
      <c r="N148" s="106" t="s">
        <v>134</v>
      </c>
      <c r="P148" s="143">
        <f>O148*H148</f>
        <v>0</v>
      </c>
      <c r="Q148" s="143">
        <v>0</v>
      </c>
      <c r="R148" s="143">
        <f>Q148*H148</f>
        <v>0</v>
      </c>
      <c r="S148" s="143">
        <v>0</v>
      </c>
      <c r="T148" s="144">
        <f>S148*H148</f>
        <v>0</v>
      </c>
      <c r="AR148" s="145" t="s">
        <v>253</v>
      </c>
      <c r="AT148" s="145" t="s">
        <v>471</v>
      </c>
      <c r="AU148" s="145" t="s">
        <v>218</v>
      </c>
      <c r="AY148" s="15" t="s">
        <v>239</v>
      </c>
      <c r="BE148" s="110">
        <f>IF(N148="základná",J148,0)</f>
        <v>0</v>
      </c>
      <c r="BF148" s="110">
        <f>IF(N148="znížená",J148,0)</f>
        <v>0</v>
      </c>
      <c r="BG148" s="110">
        <f>IF(N148="zákl. prenesená",J148,0)</f>
        <v>0</v>
      </c>
      <c r="BH148" s="110">
        <f>IF(N148="zníž. prenesená",J148,0)</f>
        <v>0</v>
      </c>
      <c r="BI148" s="110">
        <f>IF(N148="nulová",J148,0)</f>
        <v>0</v>
      </c>
      <c r="BJ148" s="15" t="s">
        <v>218</v>
      </c>
      <c r="BK148" s="110">
        <f>ROUND(I148*H148,2)</f>
        <v>0</v>
      </c>
      <c r="BL148" s="15" t="s">
        <v>253</v>
      </c>
      <c r="BM148" s="145" t="s">
        <v>1544</v>
      </c>
    </row>
    <row r="149" spans="2:65" s="12" customFormat="1">
      <c r="B149" s="159"/>
      <c r="D149" s="160" t="s">
        <v>831</v>
      </c>
      <c r="E149" s="161" t="s">
        <v>103</v>
      </c>
      <c r="F149" s="162" t="s">
        <v>1545</v>
      </c>
      <c r="H149" s="163">
        <v>259.60000000000002</v>
      </c>
      <c r="L149" s="159"/>
      <c r="M149" s="164"/>
      <c r="T149" s="165"/>
      <c r="AT149" s="161" t="s">
        <v>831</v>
      </c>
      <c r="AU149" s="161" t="s">
        <v>218</v>
      </c>
      <c r="AV149" s="12" t="s">
        <v>218</v>
      </c>
      <c r="AW149" s="12" t="s">
        <v>126</v>
      </c>
      <c r="AX149" s="12" t="s">
        <v>164</v>
      </c>
      <c r="AY149" s="161" t="s">
        <v>239</v>
      </c>
    </row>
    <row r="150" spans="2:65" s="12" customFormat="1">
      <c r="B150" s="159"/>
      <c r="D150" s="160" t="s">
        <v>831</v>
      </c>
      <c r="E150" s="161" t="s">
        <v>103</v>
      </c>
      <c r="F150" s="162" t="s">
        <v>1546</v>
      </c>
      <c r="H150" s="163">
        <v>23.4</v>
      </c>
      <c r="L150" s="159"/>
      <c r="M150" s="164"/>
      <c r="T150" s="165"/>
      <c r="AT150" s="161" t="s">
        <v>831</v>
      </c>
      <c r="AU150" s="161" t="s">
        <v>218</v>
      </c>
      <c r="AV150" s="12" t="s">
        <v>218</v>
      </c>
      <c r="AW150" s="12" t="s">
        <v>126</v>
      </c>
      <c r="AX150" s="12" t="s">
        <v>164</v>
      </c>
      <c r="AY150" s="161" t="s">
        <v>239</v>
      </c>
    </row>
    <row r="151" spans="2:65" s="12" customFormat="1">
      <c r="B151" s="159"/>
      <c r="D151" s="160" t="s">
        <v>831</v>
      </c>
      <c r="E151" s="161" t="s">
        <v>103</v>
      </c>
      <c r="F151" s="162" t="s">
        <v>1547</v>
      </c>
      <c r="H151" s="163">
        <v>25.6</v>
      </c>
      <c r="L151" s="159"/>
      <c r="M151" s="164"/>
      <c r="T151" s="165"/>
      <c r="AT151" s="161" t="s">
        <v>831</v>
      </c>
      <c r="AU151" s="161" t="s">
        <v>218</v>
      </c>
      <c r="AV151" s="12" t="s">
        <v>218</v>
      </c>
      <c r="AW151" s="12" t="s">
        <v>126</v>
      </c>
      <c r="AX151" s="12" t="s">
        <v>164</v>
      </c>
      <c r="AY151" s="161" t="s">
        <v>239</v>
      </c>
    </row>
    <row r="152" spans="2:65" s="12" customFormat="1">
      <c r="B152" s="159"/>
      <c r="D152" s="160" t="s">
        <v>831</v>
      </c>
      <c r="E152" s="161" t="s">
        <v>103</v>
      </c>
      <c r="F152" s="162" t="s">
        <v>1548</v>
      </c>
      <c r="H152" s="163">
        <v>0.8</v>
      </c>
      <c r="L152" s="159"/>
      <c r="M152" s="164"/>
      <c r="T152" s="165"/>
      <c r="AT152" s="161" t="s">
        <v>831</v>
      </c>
      <c r="AU152" s="161" t="s">
        <v>218</v>
      </c>
      <c r="AV152" s="12" t="s">
        <v>218</v>
      </c>
      <c r="AW152" s="12" t="s">
        <v>126</v>
      </c>
      <c r="AX152" s="12" t="s">
        <v>164</v>
      </c>
      <c r="AY152" s="161" t="s">
        <v>239</v>
      </c>
    </row>
    <row r="153" spans="2:65" s="13" customFormat="1">
      <c r="B153" s="166"/>
      <c r="D153" s="160" t="s">
        <v>831</v>
      </c>
      <c r="E153" s="167" t="s">
        <v>103</v>
      </c>
      <c r="F153" s="168" t="s">
        <v>846</v>
      </c>
      <c r="H153" s="169">
        <v>309.39999999999998</v>
      </c>
      <c r="L153" s="166"/>
      <c r="M153" s="170"/>
      <c r="T153" s="171"/>
      <c r="AT153" s="167" t="s">
        <v>831</v>
      </c>
      <c r="AU153" s="167" t="s">
        <v>218</v>
      </c>
      <c r="AV153" s="13" t="s">
        <v>253</v>
      </c>
      <c r="AW153" s="13" t="s">
        <v>126</v>
      </c>
      <c r="AX153" s="13" t="s">
        <v>103</v>
      </c>
      <c r="AY153" s="167" t="s">
        <v>239</v>
      </c>
    </row>
    <row r="154" spans="2:65" s="1" customFormat="1" ht="44.25" customHeight="1">
      <c r="B154" s="26"/>
      <c r="C154" s="146" t="s">
        <v>269</v>
      </c>
      <c r="D154" s="146" t="s">
        <v>471</v>
      </c>
      <c r="E154" s="147" t="s">
        <v>1549</v>
      </c>
      <c r="F154" s="148" t="s">
        <v>1550</v>
      </c>
      <c r="G154" s="149" t="s">
        <v>696</v>
      </c>
      <c r="H154" s="150">
        <v>615.6</v>
      </c>
      <c r="I154" s="313"/>
      <c r="J154" s="151">
        <f>ROUND(I154*H154,2)</f>
        <v>0</v>
      </c>
      <c r="K154" s="152"/>
      <c r="L154" s="26"/>
      <c r="M154" s="153" t="s">
        <v>103</v>
      </c>
      <c r="N154" s="106" t="s">
        <v>134</v>
      </c>
      <c r="P154" s="143">
        <f>O154*H154</f>
        <v>0</v>
      </c>
      <c r="Q154" s="143">
        <v>0</v>
      </c>
      <c r="R154" s="143">
        <f>Q154*H154</f>
        <v>0</v>
      </c>
      <c r="S154" s="143">
        <v>0</v>
      </c>
      <c r="T154" s="144">
        <f>S154*H154</f>
        <v>0</v>
      </c>
      <c r="AR154" s="145" t="s">
        <v>253</v>
      </c>
      <c r="AT154" s="145" t="s">
        <v>471</v>
      </c>
      <c r="AU154" s="145" t="s">
        <v>218</v>
      </c>
      <c r="AY154" s="15" t="s">
        <v>239</v>
      </c>
      <c r="BE154" s="110">
        <f>IF(N154="základná",J154,0)</f>
        <v>0</v>
      </c>
      <c r="BF154" s="110">
        <f>IF(N154="znížená",J154,0)</f>
        <v>0</v>
      </c>
      <c r="BG154" s="110">
        <f>IF(N154="zákl. prenesená",J154,0)</f>
        <v>0</v>
      </c>
      <c r="BH154" s="110">
        <f>IF(N154="zníž. prenesená",J154,0)</f>
        <v>0</v>
      </c>
      <c r="BI154" s="110">
        <f>IF(N154="nulová",J154,0)</f>
        <v>0</v>
      </c>
      <c r="BJ154" s="15" t="s">
        <v>218</v>
      </c>
      <c r="BK154" s="110">
        <f>ROUND(I154*H154,2)</f>
        <v>0</v>
      </c>
      <c r="BL154" s="15" t="s">
        <v>253</v>
      </c>
      <c r="BM154" s="145" t="s">
        <v>1551</v>
      </c>
    </row>
    <row r="155" spans="2:65" s="12" customFormat="1">
      <c r="B155" s="159"/>
      <c r="D155" s="160" t="s">
        <v>831</v>
      </c>
      <c r="E155" s="161" t="s">
        <v>103</v>
      </c>
      <c r="F155" s="162" t="s">
        <v>1552</v>
      </c>
      <c r="H155" s="163">
        <v>566</v>
      </c>
      <c r="L155" s="159"/>
      <c r="M155" s="164"/>
      <c r="T155" s="165"/>
      <c r="AT155" s="161" t="s">
        <v>831</v>
      </c>
      <c r="AU155" s="161" t="s">
        <v>218</v>
      </c>
      <c r="AV155" s="12" t="s">
        <v>218</v>
      </c>
      <c r="AW155" s="12" t="s">
        <v>126</v>
      </c>
      <c r="AX155" s="12" t="s">
        <v>164</v>
      </c>
      <c r="AY155" s="161" t="s">
        <v>239</v>
      </c>
    </row>
    <row r="156" spans="2:65" s="12" customFormat="1" ht="20.45" customHeight="1">
      <c r="B156" s="159"/>
      <c r="D156" s="160" t="s">
        <v>831</v>
      </c>
      <c r="E156" s="161" t="s">
        <v>103</v>
      </c>
      <c r="F156" s="162" t="s">
        <v>1553</v>
      </c>
      <c r="H156" s="163">
        <v>49.6</v>
      </c>
      <c r="L156" s="159"/>
      <c r="M156" s="164"/>
      <c r="T156" s="165"/>
      <c r="AT156" s="161" t="s">
        <v>831</v>
      </c>
      <c r="AU156" s="161" t="s">
        <v>218</v>
      </c>
      <c r="AV156" s="12" t="s">
        <v>218</v>
      </c>
      <c r="AW156" s="12" t="s">
        <v>126</v>
      </c>
      <c r="AX156" s="12" t="s">
        <v>164</v>
      </c>
      <c r="AY156" s="161" t="s">
        <v>239</v>
      </c>
    </row>
    <row r="157" spans="2:65" s="13" customFormat="1">
      <c r="B157" s="166"/>
      <c r="D157" s="160" t="s">
        <v>831</v>
      </c>
      <c r="E157" s="167" t="s">
        <v>103</v>
      </c>
      <c r="F157" s="168" t="s">
        <v>846</v>
      </c>
      <c r="H157" s="169">
        <v>615.6</v>
      </c>
      <c r="L157" s="166"/>
      <c r="M157" s="170"/>
      <c r="T157" s="171"/>
      <c r="AT157" s="167" t="s">
        <v>831</v>
      </c>
      <c r="AU157" s="167" t="s">
        <v>218</v>
      </c>
      <c r="AV157" s="13" t="s">
        <v>253</v>
      </c>
      <c r="AW157" s="13" t="s">
        <v>126</v>
      </c>
      <c r="AX157" s="13" t="s">
        <v>103</v>
      </c>
      <c r="AY157" s="167" t="s">
        <v>239</v>
      </c>
    </row>
    <row r="158" spans="2:65" s="1" customFormat="1" ht="24.2" customHeight="1">
      <c r="B158" s="26"/>
      <c r="C158" s="146" t="s">
        <v>273</v>
      </c>
      <c r="D158" s="146" t="s">
        <v>471</v>
      </c>
      <c r="E158" s="147" t="s">
        <v>1161</v>
      </c>
      <c r="F158" s="148" t="s">
        <v>1162</v>
      </c>
      <c r="G158" s="149" t="s">
        <v>696</v>
      </c>
      <c r="H158" s="150">
        <v>24.2</v>
      </c>
      <c r="I158" s="313"/>
      <c r="J158" s="151">
        <f>ROUND(I158*H158,2)</f>
        <v>0</v>
      </c>
      <c r="K158" s="152"/>
      <c r="L158" s="26"/>
      <c r="M158" s="153" t="s">
        <v>103</v>
      </c>
      <c r="N158" s="106" t="s">
        <v>134</v>
      </c>
      <c r="P158" s="143">
        <f>O158*H158</f>
        <v>0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253</v>
      </c>
      <c r="AT158" s="145" t="s">
        <v>471</v>
      </c>
      <c r="AU158" s="145" t="s">
        <v>218</v>
      </c>
      <c r="AY158" s="15" t="s">
        <v>239</v>
      </c>
      <c r="BE158" s="110">
        <f>IF(N158="základná",J158,0)</f>
        <v>0</v>
      </c>
      <c r="BF158" s="110">
        <f>IF(N158="znížená",J158,0)</f>
        <v>0</v>
      </c>
      <c r="BG158" s="110">
        <f>IF(N158="zákl. prenesená",J158,0)</f>
        <v>0</v>
      </c>
      <c r="BH158" s="110">
        <f>IF(N158="zníž. prenesená",J158,0)</f>
        <v>0</v>
      </c>
      <c r="BI158" s="110">
        <f>IF(N158="nulová",J158,0)</f>
        <v>0</v>
      </c>
      <c r="BJ158" s="15" t="s">
        <v>218</v>
      </c>
      <c r="BK158" s="110">
        <f>ROUND(I158*H158,2)</f>
        <v>0</v>
      </c>
      <c r="BL158" s="15" t="s">
        <v>253</v>
      </c>
      <c r="BM158" s="145" t="s">
        <v>1554</v>
      </c>
    </row>
    <row r="159" spans="2:65" s="12" customFormat="1">
      <c r="B159" s="159"/>
      <c r="D159" s="160" t="s">
        <v>831</v>
      </c>
      <c r="E159" s="161" t="s">
        <v>103</v>
      </c>
      <c r="F159" s="162" t="s">
        <v>1555</v>
      </c>
      <c r="H159" s="163">
        <v>23.4</v>
      </c>
      <c r="L159" s="159"/>
      <c r="M159" s="164"/>
      <c r="T159" s="165"/>
      <c r="AT159" s="161" t="s">
        <v>831</v>
      </c>
      <c r="AU159" s="161" t="s">
        <v>218</v>
      </c>
      <c r="AV159" s="12" t="s">
        <v>218</v>
      </c>
      <c r="AW159" s="12" t="s">
        <v>126</v>
      </c>
      <c r="AX159" s="12" t="s">
        <v>164</v>
      </c>
      <c r="AY159" s="161" t="s">
        <v>239</v>
      </c>
    </row>
    <row r="160" spans="2:65" s="12" customFormat="1">
      <c r="B160" s="159"/>
      <c r="D160" s="160" t="s">
        <v>831</v>
      </c>
      <c r="E160" s="161" t="s">
        <v>103</v>
      </c>
      <c r="F160" s="162" t="s">
        <v>1556</v>
      </c>
      <c r="H160" s="163">
        <v>0.8</v>
      </c>
      <c r="L160" s="159"/>
      <c r="M160" s="164"/>
      <c r="T160" s="165"/>
      <c r="AT160" s="161" t="s">
        <v>831</v>
      </c>
      <c r="AU160" s="161" t="s">
        <v>218</v>
      </c>
      <c r="AV160" s="12" t="s">
        <v>218</v>
      </c>
      <c r="AW160" s="12" t="s">
        <v>126</v>
      </c>
      <c r="AX160" s="12" t="s">
        <v>164</v>
      </c>
      <c r="AY160" s="161" t="s">
        <v>239</v>
      </c>
    </row>
    <row r="161" spans="2:65" s="13" customFormat="1">
      <c r="B161" s="166"/>
      <c r="D161" s="160" t="s">
        <v>831</v>
      </c>
      <c r="E161" s="167" t="s">
        <v>103</v>
      </c>
      <c r="F161" s="168" t="s">
        <v>846</v>
      </c>
      <c r="H161" s="169">
        <v>24.2</v>
      </c>
      <c r="L161" s="166"/>
      <c r="M161" s="170"/>
      <c r="T161" s="171"/>
      <c r="AT161" s="167" t="s">
        <v>831</v>
      </c>
      <c r="AU161" s="167" t="s">
        <v>218</v>
      </c>
      <c r="AV161" s="13" t="s">
        <v>253</v>
      </c>
      <c r="AW161" s="13" t="s">
        <v>126</v>
      </c>
      <c r="AX161" s="13" t="s">
        <v>103</v>
      </c>
      <c r="AY161" s="167" t="s">
        <v>239</v>
      </c>
    </row>
    <row r="162" spans="2:65" s="1" customFormat="1" ht="24.2" customHeight="1">
      <c r="B162" s="26"/>
      <c r="C162" s="146" t="s">
        <v>277</v>
      </c>
      <c r="D162" s="146" t="s">
        <v>471</v>
      </c>
      <c r="E162" s="147" t="s">
        <v>1557</v>
      </c>
      <c r="F162" s="148" t="s">
        <v>1558</v>
      </c>
      <c r="G162" s="149" t="s">
        <v>696</v>
      </c>
      <c r="H162" s="150">
        <v>81</v>
      </c>
      <c r="I162" s="313"/>
      <c r="J162" s="151">
        <f>ROUND(I162*H162,2)</f>
        <v>0</v>
      </c>
      <c r="K162" s="152"/>
      <c r="L162" s="26"/>
      <c r="M162" s="153" t="s">
        <v>103</v>
      </c>
      <c r="N162" s="106" t="s">
        <v>134</v>
      </c>
      <c r="P162" s="143">
        <f>O162*H162</f>
        <v>0</v>
      </c>
      <c r="Q162" s="143">
        <v>0</v>
      </c>
      <c r="R162" s="143">
        <f>Q162*H162</f>
        <v>0</v>
      </c>
      <c r="S162" s="143">
        <v>0</v>
      </c>
      <c r="T162" s="144">
        <f>S162*H162</f>
        <v>0</v>
      </c>
      <c r="AR162" s="145" t="s">
        <v>253</v>
      </c>
      <c r="AT162" s="145" t="s">
        <v>471</v>
      </c>
      <c r="AU162" s="145" t="s">
        <v>218</v>
      </c>
      <c r="AY162" s="15" t="s">
        <v>239</v>
      </c>
      <c r="BE162" s="110">
        <f>IF(N162="základná",J162,0)</f>
        <v>0</v>
      </c>
      <c r="BF162" s="110">
        <f>IF(N162="znížená",J162,0)</f>
        <v>0</v>
      </c>
      <c r="BG162" s="110">
        <f>IF(N162="zákl. prenesená",J162,0)</f>
        <v>0</v>
      </c>
      <c r="BH162" s="110">
        <f>IF(N162="zníž. prenesená",J162,0)</f>
        <v>0</v>
      </c>
      <c r="BI162" s="110">
        <f>IF(N162="nulová",J162,0)</f>
        <v>0</v>
      </c>
      <c r="BJ162" s="15" t="s">
        <v>218</v>
      </c>
      <c r="BK162" s="110">
        <f>ROUND(I162*H162,2)</f>
        <v>0</v>
      </c>
      <c r="BL162" s="15" t="s">
        <v>253</v>
      </c>
      <c r="BM162" s="145" t="s">
        <v>1559</v>
      </c>
    </row>
    <row r="163" spans="2:65" s="12" customFormat="1" ht="20.45" customHeight="1">
      <c r="B163" s="159"/>
      <c r="D163" s="160" t="s">
        <v>831</v>
      </c>
      <c r="E163" s="161" t="s">
        <v>103</v>
      </c>
      <c r="F163" s="162" t="s">
        <v>1560</v>
      </c>
      <c r="H163" s="163">
        <v>81</v>
      </c>
      <c r="L163" s="159"/>
      <c r="M163" s="164"/>
      <c r="T163" s="165"/>
      <c r="AT163" s="161" t="s">
        <v>831</v>
      </c>
      <c r="AU163" s="161" t="s">
        <v>218</v>
      </c>
      <c r="AV163" s="12" t="s">
        <v>218</v>
      </c>
      <c r="AW163" s="12" t="s">
        <v>126</v>
      </c>
      <c r="AX163" s="12" t="s">
        <v>103</v>
      </c>
      <c r="AY163" s="161" t="s">
        <v>239</v>
      </c>
    </row>
    <row r="164" spans="2:65" s="1" customFormat="1" ht="21.75" customHeight="1">
      <c r="B164" s="26"/>
      <c r="C164" s="146" t="s">
        <v>281</v>
      </c>
      <c r="D164" s="146" t="s">
        <v>471</v>
      </c>
      <c r="E164" s="147" t="s">
        <v>1183</v>
      </c>
      <c r="F164" s="148" t="s">
        <v>1184</v>
      </c>
      <c r="G164" s="149" t="s">
        <v>696</v>
      </c>
      <c r="H164" s="150">
        <v>307.8</v>
      </c>
      <c r="I164" s="313"/>
      <c r="J164" s="151">
        <f>ROUND(I164*H164,2)</f>
        <v>0</v>
      </c>
      <c r="K164" s="152"/>
      <c r="L164" s="26"/>
      <c r="M164" s="153" t="s">
        <v>103</v>
      </c>
      <c r="N164" s="106" t="s">
        <v>134</v>
      </c>
      <c r="P164" s="143">
        <f>O164*H164</f>
        <v>0</v>
      </c>
      <c r="Q164" s="143">
        <v>0</v>
      </c>
      <c r="R164" s="143">
        <f>Q164*H164</f>
        <v>0</v>
      </c>
      <c r="S164" s="143">
        <v>0</v>
      </c>
      <c r="T164" s="144">
        <f>S164*H164</f>
        <v>0</v>
      </c>
      <c r="AR164" s="145" t="s">
        <v>253</v>
      </c>
      <c r="AT164" s="145" t="s">
        <v>471</v>
      </c>
      <c r="AU164" s="145" t="s">
        <v>218</v>
      </c>
      <c r="AY164" s="15" t="s">
        <v>239</v>
      </c>
      <c r="BE164" s="110">
        <f>IF(N164="základná",J164,0)</f>
        <v>0</v>
      </c>
      <c r="BF164" s="110">
        <f>IF(N164="znížená",J164,0)</f>
        <v>0</v>
      </c>
      <c r="BG164" s="110">
        <f>IF(N164="zákl. prenesená",J164,0)</f>
        <v>0</v>
      </c>
      <c r="BH164" s="110">
        <f>IF(N164="zníž. prenesená",J164,0)</f>
        <v>0</v>
      </c>
      <c r="BI164" s="110">
        <f>IF(N164="nulová",J164,0)</f>
        <v>0</v>
      </c>
      <c r="BJ164" s="15" t="s">
        <v>218</v>
      </c>
      <c r="BK164" s="110">
        <f>ROUND(I164*H164,2)</f>
        <v>0</v>
      </c>
      <c r="BL164" s="15" t="s">
        <v>253</v>
      </c>
      <c r="BM164" s="145" t="s">
        <v>1561</v>
      </c>
    </row>
    <row r="165" spans="2:65" s="12" customFormat="1">
      <c r="B165" s="159"/>
      <c r="D165" s="160" t="s">
        <v>831</v>
      </c>
      <c r="E165" s="161" t="s">
        <v>103</v>
      </c>
      <c r="F165" s="162" t="s">
        <v>1562</v>
      </c>
      <c r="H165" s="163">
        <v>307.8</v>
      </c>
      <c r="L165" s="159"/>
      <c r="M165" s="164"/>
      <c r="T165" s="165"/>
      <c r="AT165" s="161" t="s">
        <v>831</v>
      </c>
      <c r="AU165" s="161" t="s">
        <v>218</v>
      </c>
      <c r="AV165" s="12" t="s">
        <v>218</v>
      </c>
      <c r="AW165" s="12" t="s">
        <v>126</v>
      </c>
      <c r="AX165" s="12" t="s">
        <v>103</v>
      </c>
      <c r="AY165" s="161" t="s">
        <v>239</v>
      </c>
    </row>
    <row r="166" spans="2:65" s="1" customFormat="1" ht="24.2" customHeight="1">
      <c r="B166" s="26"/>
      <c r="C166" s="146" t="s">
        <v>285</v>
      </c>
      <c r="D166" s="146" t="s">
        <v>471</v>
      </c>
      <c r="E166" s="147" t="s">
        <v>1085</v>
      </c>
      <c r="F166" s="148" t="s">
        <v>1086</v>
      </c>
      <c r="G166" s="149" t="s">
        <v>696</v>
      </c>
      <c r="H166" s="150">
        <v>8.6</v>
      </c>
      <c r="I166" s="313"/>
      <c r="J166" s="151">
        <f>ROUND(I166*H166,2)</f>
        <v>0</v>
      </c>
      <c r="K166" s="152"/>
      <c r="L166" s="26"/>
      <c r="M166" s="153" t="s">
        <v>103</v>
      </c>
      <c r="N166" s="106" t="s">
        <v>134</v>
      </c>
      <c r="P166" s="143">
        <f>O166*H166</f>
        <v>0</v>
      </c>
      <c r="Q166" s="143">
        <v>0</v>
      </c>
      <c r="R166" s="143">
        <f>Q166*H166</f>
        <v>0</v>
      </c>
      <c r="S166" s="143">
        <v>0</v>
      </c>
      <c r="T166" s="144">
        <f>S166*H166</f>
        <v>0</v>
      </c>
      <c r="AR166" s="145" t="s">
        <v>253</v>
      </c>
      <c r="AT166" s="145" t="s">
        <v>471</v>
      </c>
      <c r="AU166" s="145" t="s">
        <v>218</v>
      </c>
      <c r="AY166" s="15" t="s">
        <v>239</v>
      </c>
      <c r="BE166" s="110">
        <f>IF(N166="základná",J166,0)</f>
        <v>0</v>
      </c>
      <c r="BF166" s="110">
        <f>IF(N166="znížená",J166,0)</f>
        <v>0</v>
      </c>
      <c r="BG166" s="110">
        <f>IF(N166="zákl. prenesená",J166,0)</f>
        <v>0</v>
      </c>
      <c r="BH166" s="110">
        <f>IF(N166="zníž. prenesená",J166,0)</f>
        <v>0</v>
      </c>
      <c r="BI166" s="110">
        <f>IF(N166="nulová",J166,0)</f>
        <v>0</v>
      </c>
      <c r="BJ166" s="15" t="s">
        <v>218</v>
      </c>
      <c r="BK166" s="110">
        <f>ROUND(I166*H166,2)</f>
        <v>0</v>
      </c>
      <c r="BL166" s="15" t="s">
        <v>253</v>
      </c>
      <c r="BM166" s="145" t="s">
        <v>1563</v>
      </c>
    </row>
    <row r="167" spans="2:65" s="12" customFormat="1" ht="20.45" customHeight="1">
      <c r="B167" s="159"/>
      <c r="D167" s="160" t="s">
        <v>831</v>
      </c>
      <c r="E167" s="161" t="s">
        <v>103</v>
      </c>
      <c r="F167" s="162" t="s">
        <v>1564</v>
      </c>
      <c r="H167" s="163">
        <v>0.8</v>
      </c>
      <c r="L167" s="159"/>
      <c r="M167" s="164"/>
      <c r="T167" s="165"/>
      <c r="AT167" s="161" t="s">
        <v>831</v>
      </c>
      <c r="AU167" s="161" t="s">
        <v>218</v>
      </c>
      <c r="AV167" s="12" t="s">
        <v>218</v>
      </c>
      <c r="AW167" s="12" t="s">
        <v>126</v>
      </c>
      <c r="AX167" s="12" t="s">
        <v>164</v>
      </c>
      <c r="AY167" s="161" t="s">
        <v>239</v>
      </c>
    </row>
    <row r="168" spans="2:65" s="12" customFormat="1" ht="20.45" customHeight="1">
      <c r="B168" s="159"/>
      <c r="D168" s="160" t="s">
        <v>831</v>
      </c>
      <c r="E168" s="161" t="s">
        <v>103</v>
      </c>
      <c r="F168" s="162" t="s">
        <v>1565</v>
      </c>
      <c r="H168" s="163">
        <v>7.8</v>
      </c>
      <c r="L168" s="159"/>
      <c r="M168" s="164"/>
      <c r="T168" s="165"/>
      <c r="AT168" s="161" t="s">
        <v>831</v>
      </c>
      <c r="AU168" s="161" t="s">
        <v>218</v>
      </c>
      <c r="AV168" s="12" t="s">
        <v>218</v>
      </c>
      <c r="AW168" s="12" t="s">
        <v>126</v>
      </c>
      <c r="AX168" s="12" t="s">
        <v>164</v>
      </c>
      <c r="AY168" s="161" t="s">
        <v>239</v>
      </c>
    </row>
    <row r="169" spans="2:65" s="13" customFormat="1">
      <c r="B169" s="166"/>
      <c r="D169" s="160" t="s">
        <v>831</v>
      </c>
      <c r="E169" s="167" t="s">
        <v>103</v>
      </c>
      <c r="F169" s="168" t="s">
        <v>846</v>
      </c>
      <c r="H169" s="169">
        <v>8.6</v>
      </c>
      <c r="L169" s="166"/>
      <c r="M169" s="170"/>
      <c r="T169" s="171"/>
      <c r="AT169" s="167" t="s">
        <v>831</v>
      </c>
      <c r="AU169" s="167" t="s">
        <v>218</v>
      </c>
      <c r="AV169" s="13" t="s">
        <v>253</v>
      </c>
      <c r="AW169" s="13" t="s">
        <v>126</v>
      </c>
      <c r="AX169" s="13" t="s">
        <v>103</v>
      </c>
      <c r="AY169" s="167" t="s">
        <v>239</v>
      </c>
    </row>
    <row r="170" spans="2:65" s="1" customFormat="1" ht="16.5" customHeight="1">
      <c r="B170" s="26"/>
      <c r="C170" s="133" t="s">
        <v>289</v>
      </c>
      <c r="D170" s="133" t="s">
        <v>237</v>
      </c>
      <c r="E170" s="134" t="s">
        <v>1566</v>
      </c>
      <c r="F170" s="135" t="s">
        <v>1567</v>
      </c>
      <c r="G170" s="136" t="s">
        <v>835</v>
      </c>
      <c r="H170" s="137">
        <v>14.742000000000001</v>
      </c>
      <c r="I170" s="312"/>
      <c r="J170" s="138">
        <f>ROUND(I170*H170,2)</f>
        <v>0</v>
      </c>
      <c r="K170" s="139"/>
      <c r="L170" s="140"/>
      <c r="M170" s="141" t="s">
        <v>103</v>
      </c>
      <c r="N170" s="142" t="s">
        <v>134</v>
      </c>
      <c r="P170" s="143">
        <f>O170*H170</f>
        <v>0</v>
      </c>
      <c r="Q170" s="143">
        <v>1</v>
      </c>
      <c r="R170" s="143">
        <f>Q170*H170</f>
        <v>14.742000000000001</v>
      </c>
      <c r="S170" s="143">
        <v>0</v>
      </c>
      <c r="T170" s="144">
        <f>S170*H170</f>
        <v>0</v>
      </c>
      <c r="AR170" s="145" t="s">
        <v>269</v>
      </c>
      <c r="AT170" s="145" t="s">
        <v>237</v>
      </c>
      <c r="AU170" s="145" t="s">
        <v>218</v>
      </c>
      <c r="AY170" s="15" t="s">
        <v>239</v>
      </c>
      <c r="BE170" s="110">
        <f>IF(N170="základná",J170,0)</f>
        <v>0</v>
      </c>
      <c r="BF170" s="110">
        <f>IF(N170="znížená",J170,0)</f>
        <v>0</v>
      </c>
      <c r="BG170" s="110">
        <f>IF(N170="zákl. prenesená",J170,0)</f>
        <v>0</v>
      </c>
      <c r="BH170" s="110">
        <f>IF(N170="zníž. prenesená",J170,0)</f>
        <v>0</v>
      </c>
      <c r="BI170" s="110">
        <f>IF(N170="nulová",J170,0)</f>
        <v>0</v>
      </c>
      <c r="BJ170" s="15" t="s">
        <v>218</v>
      </c>
      <c r="BK170" s="110">
        <f>ROUND(I170*H170,2)</f>
        <v>0</v>
      </c>
      <c r="BL170" s="15" t="s">
        <v>253</v>
      </c>
      <c r="BM170" s="145" t="s">
        <v>1568</v>
      </c>
    </row>
    <row r="171" spans="2:65" s="12" customFormat="1">
      <c r="B171" s="159"/>
      <c r="D171" s="160" t="s">
        <v>831</v>
      </c>
      <c r="F171" s="162" t="s">
        <v>1569</v>
      </c>
      <c r="H171" s="163">
        <v>14.742000000000001</v>
      </c>
      <c r="L171" s="159"/>
      <c r="M171" s="164"/>
      <c r="T171" s="165"/>
      <c r="AT171" s="161" t="s">
        <v>831</v>
      </c>
      <c r="AU171" s="161" t="s">
        <v>218</v>
      </c>
      <c r="AV171" s="12" t="s">
        <v>218</v>
      </c>
      <c r="AW171" s="12" t="s">
        <v>106</v>
      </c>
      <c r="AX171" s="12" t="s">
        <v>103</v>
      </c>
      <c r="AY171" s="161" t="s">
        <v>239</v>
      </c>
    </row>
    <row r="172" spans="2:65" s="1" customFormat="1" ht="21.75" customHeight="1">
      <c r="B172" s="26"/>
      <c r="C172" s="146" t="s">
        <v>293</v>
      </c>
      <c r="D172" s="146" t="s">
        <v>471</v>
      </c>
      <c r="E172" s="147" t="s">
        <v>905</v>
      </c>
      <c r="F172" s="148" t="s">
        <v>906</v>
      </c>
      <c r="G172" s="149" t="s">
        <v>50</v>
      </c>
      <c r="H172" s="150">
        <v>711.1</v>
      </c>
      <c r="I172" s="313"/>
      <c r="J172" s="151">
        <f>ROUND(I172*H172,2)</f>
        <v>0</v>
      </c>
      <c r="K172" s="152"/>
      <c r="L172" s="26"/>
      <c r="M172" s="153" t="s">
        <v>103</v>
      </c>
      <c r="N172" s="106" t="s">
        <v>134</v>
      </c>
      <c r="P172" s="143">
        <f>O172*H172</f>
        <v>0</v>
      </c>
      <c r="Q172" s="143">
        <v>0</v>
      </c>
      <c r="R172" s="143">
        <f>Q172*H172</f>
        <v>0</v>
      </c>
      <c r="S172" s="143">
        <v>0</v>
      </c>
      <c r="T172" s="144">
        <f>S172*H172</f>
        <v>0</v>
      </c>
      <c r="AR172" s="145" t="s">
        <v>253</v>
      </c>
      <c r="AT172" s="145" t="s">
        <v>471</v>
      </c>
      <c r="AU172" s="145" t="s">
        <v>218</v>
      </c>
      <c r="AY172" s="15" t="s">
        <v>239</v>
      </c>
      <c r="BE172" s="110">
        <f>IF(N172="základná",J172,0)</f>
        <v>0</v>
      </c>
      <c r="BF172" s="110">
        <f>IF(N172="znížená",J172,0)</f>
        <v>0</v>
      </c>
      <c r="BG172" s="110">
        <f>IF(N172="zákl. prenesená",J172,0)</f>
        <v>0</v>
      </c>
      <c r="BH172" s="110">
        <f>IF(N172="zníž. prenesená",J172,0)</f>
        <v>0</v>
      </c>
      <c r="BI172" s="110">
        <f>IF(N172="nulová",J172,0)</f>
        <v>0</v>
      </c>
      <c r="BJ172" s="15" t="s">
        <v>218</v>
      </c>
      <c r="BK172" s="110">
        <f>ROUND(I172*H172,2)</f>
        <v>0</v>
      </c>
      <c r="BL172" s="15" t="s">
        <v>253</v>
      </c>
      <c r="BM172" s="145" t="s">
        <v>1570</v>
      </c>
    </row>
    <row r="173" spans="2:65" s="12" customFormat="1">
      <c r="B173" s="159"/>
      <c r="D173" s="160" t="s">
        <v>831</v>
      </c>
      <c r="E173" s="161" t="s">
        <v>103</v>
      </c>
      <c r="F173" s="162" t="s">
        <v>1571</v>
      </c>
      <c r="H173" s="163">
        <v>248.37</v>
      </c>
      <c r="L173" s="159"/>
      <c r="M173" s="164"/>
      <c r="T173" s="165"/>
      <c r="AT173" s="161" t="s">
        <v>831</v>
      </c>
      <c r="AU173" s="161" t="s">
        <v>218</v>
      </c>
      <c r="AV173" s="12" t="s">
        <v>218</v>
      </c>
      <c r="AW173" s="12" t="s">
        <v>126</v>
      </c>
      <c r="AX173" s="12" t="s">
        <v>164</v>
      </c>
      <c r="AY173" s="161" t="s">
        <v>239</v>
      </c>
    </row>
    <row r="174" spans="2:65" s="12" customFormat="1">
      <c r="B174" s="159"/>
      <c r="D174" s="160" t="s">
        <v>831</v>
      </c>
      <c r="E174" s="161" t="s">
        <v>103</v>
      </c>
      <c r="F174" s="162" t="s">
        <v>1572</v>
      </c>
      <c r="H174" s="163">
        <v>233.95</v>
      </c>
      <c r="L174" s="159"/>
      <c r="M174" s="164"/>
      <c r="T174" s="165"/>
      <c r="AT174" s="161" t="s">
        <v>831</v>
      </c>
      <c r="AU174" s="161" t="s">
        <v>218</v>
      </c>
      <c r="AV174" s="12" t="s">
        <v>218</v>
      </c>
      <c r="AW174" s="12" t="s">
        <v>126</v>
      </c>
      <c r="AX174" s="12" t="s">
        <v>164</v>
      </c>
      <c r="AY174" s="161" t="s">
        <v>239</v>
      </c>
    </row>
    <row r="175" spans="2:65" s="12" customFormat="1">
      <c r="B175" s="159"/>
      <c r="D175" s="160" t="s">
        <v>831</v>
      </c>
      <c r="E175" s="161" t="s">
        <v>103</v>
      </c>
      <c r="F175" s="162" t="s">
        <v>1573</v>
      </c>
      <c r="H175" s="163">
        <v>228.78</v>
      </c>
      <c r="L175" s="159"/>
      <c r="M175" s="164"/>
      <c r="T175" s="165"/>
      <c r="AT175" s="161" t="s">
        <v>831</v>
      </c>
      <c r="AU175" s="161" t="s">
        <v>218</v>
      </c>
      <c r="AV175" s="12" t="s">
        <v>218</v>
      </c>
      <c r="AW175" s="12" t="s">
        <v>126</v>
      </c>
      <c r="AX175" s="12" t="s">
        <v>164</v>
      </c>
      <c r="AY175" s="161" t="s">
        <v>239</v>
      </c>
    </row>
    <row r="176" spans="2:65" s="13" customFormat="1">
      <c r="B176" s="166"/>
      <c r="D176" s="160" t="s">
        <v>831</v>
      </c>
      <c r="E176" s="167" t="s">
        <v>103</v>
      </c>
      <c r="F176" s="168" t="s">
        <v>846</v>
      </c>
      <c r="H176" s="169">
        <v>711.1</v>
      </c>
      <c r="L176" s="166"/>
      <c r="M176" s="170"/>
      <c r="T176" s="171"/>
      <c r="AT176" s="167" t="s">
        <v>831</v>
      </c>
      <c r="AU176" s="167" t="s">
        <v>218</v>
      </c>
      <c r="AV176" s="13" t="s">
        <v>253</v>
      </c>
      <c r="AW176" s="13" t="s">
        <v>126</v>
      </c>
      <c r="AX176" s="13" t="s">
        <v>103</v>
      </c>
      <c r="AY176" s="167" t="s">
        <v>239</v>
      </c>
    </row>
    <row r="177" spans="2:65" s="11" customFormat="1" ht="23.1" customHeight="1">
      <c r="B177" s="122"/>
      <c r="D177" s="123" t="s">
        <v>163</v>
      </c>
      <c r="E177" s="131" t="s">
        <v>218</v>
      </c>
      <c r="F177" s="131" t="s">
        <v>929</v>
      </c>
      <c r="J177" s="132">
        <f>BK177</f>
        <v>0</v>
      </c>
      <c r="L177" s="122"/>
      <c r="M177" s="126"/>
      <c r="P177" s="127">
        <f>SUM(P178:P189)</f>
        <v>0</v>
      </c>
      <c r="R177" s="127">
        <f>SUM(R178:R189)</f>
        <v>11.346679050000001</v>
      </c>
      <c r="T177" s="128">
        <f>SUM(T178:T189)</f>
        <v>0</v>
      </c>
      <c r="AR177" s="123" t="s">
        <v>103</v>
      </c>
      <c r="AT177" s="129" t="s">
        <v>163</v>
      </c>
      <c r="AU177" s="129" t="s">
        <v>103</v>
      </c>
      <c r="AY177" s="123" t="s">
        <v>239</v>
      </c>
      <c r="BK177" s="130">
        <f>SUM(BK178:BK189)</f>
        <v>0</v>
      </c>
    </row>
    <row r="178" spans="2:65" s="1" customFormat="1" ht="33" customHeight="1">
      <c r="B178" s="26"/>
      <c r="C178" s="146" t="s">
        <v>297</v>
      </c>
      <c r="D178" s="146" t="s">
        <v>471</v>
      </c>
      <c r="E178" s="147" t="s">
        <v>1574</v>
      </c>
      <c r="F178" s="148" t="s">
        <v>1575</v>
      </c>
      <c r="G178" s="149" t="s">
        <v>50</v>
      </c>
      <c r="H178" s="150">
        <v>80</v>
      </c>
      <c r="I178" s="313"/>
      <c r="J178" s="151">
        <f>ROUND(I178*H178,2)</f>
        <v>0</v>
      </c>
      <c r="K178" s="152"/>
      <c r="L178" s="26"/>
      <c r="M178" s="153" t="s">
        <v>103</v>
      </c>
      <c r="N178" s="106" t="s">
        <v>134</v>
      </c>
      <c r="P178" s="143">
        <f>O178*H178</f>
        <v>0</v>
      </c>
      <c r="Q178" s="143">
        <v>3.5E-4</v>
      </c>
      <c r="R178" s="143">
        <f>Q178*H178</f>
        <v>2.8000000000000001E-2</v>
      </c>
      <c r="S178" s="143">
        <v>0</v>
      </c>
      <c r="T178" s="144">
        <f>S178*H178</f>
        <v>0</v>
      </c>
      <c r="AR178" s="145" t="s">
        <v>253</v>
      </c>
      <c r="AT178" s="145" t="s">
        <v>471</v>
      </c>
      <c r="AU178" s="145" t="s">
        <v>218</v>
      </c>
      <c r="AY178" s="15" t="s">
        <v>239</v>
      </c>
      <c r="BE178" s="110">
        <f>IF(N178="základná",J178,0)</f>
        <v>0</v>
      </c>
      <c r="BF178" s="110">
        <f>IF(N178="znížená",J178,0)</f>
        <v>0</v>
      </c>
      <c r="BG178" s="110">
        <f>IF(N178="zákl. prenesená",J178,0)</f>
        <v>0</v>
      </c>
      <c r="BH178" s="110">
        <f>IF(N178="zníž. prenesená",J178,0)</f>
        <v>0</v>
      </c>
      <c r="BI178" s="110">
        <f>IF(N178="nulová",J178,0)</f>
        <v>0</v>
      </c>
      <c r="BJ178" s="15" t="s">
        <v>218</v>
      </c>
      <c r="BK178" s="110">
        <f>ROUND(I178*H178,2)</f>
        <v>0</v>
      </c>
      <c r="BL178" s="15" t="s">
        <v>253</v>
      </c>
      <c r="BM178" s="145" t="s">
        <v>1576</v>
      </c>
    </row>
    <row r="179" spans="2:65" s="12" customFormat="1">
      <c r="B179" s="159"/>
      <c r="D179" s="160" t="s">
        <v>831</v>
      </c>
      <c r="E179" s="161" t="s">
        <v>103</v>
      </c>
      <c r="F179" s="162" t="s">
        <v>1577</v>
      </c>
      <c r="H179" s="163">
        <v>80</v>
      </c>
      <c r="L179" s="159"/>
      <c r="M179" s="164"/>
      <c r="T179" s="165"/>
      <c r="AT179" s="161" t="s">
        <v>831</v>
      </c>
      <c r="AU179" s="161" t="s">
        <v>218</v>
      </c>
      <c r="AV179" s="12" t="s">
        <v>218</v>
      </c>
      <c r="AW179" s="12" t="s">
        <v>126</v>
      </c>
      <c r="AX179" s="12" t="s">
        <v>103</v>
      </c>
      <c r="AY179" s="161" t="s">
        <v>239</v>
      </c>
    </row>
    <row r="180" spans="2:65" s="1" customFormat="1" ht="16.5" customHeight="1">
      <c r="B180" s="26"/>
      <c r="C180" s="133" t="s">
        <v>301</v>
      </c>
      <c r="D180" s="133" t="s">
        <v>237</v>
      </c>
      <c r="E180" s="134" t="s">
        <v>938</v>
      </c>
      <c r="F180" s="135" t="s">
        <v>939</v>
      </c>
      <c r="G180" s="136" t="s">
        <v>50</v>
      </c>
      <c r="H180" s="137">
        <v>81.599999999999994</v>
      </c>
      <c r="I180" s="312"/>
      <c r="J180" s="138">
        <f>ROUND(I180*H180,2)</f>
        <v>0</v>
      </c>
      <c r="K180" s="139"/>
      <c r="L180" s="140"/>
      <c r="M180" s="141" t="s">
        <v>103</v>
      </c>
      <c r="N180" s="142" t="s">
        <v>134</v>
      </c>
      <c r="P180" s="143">
        <f>O180*H180</f>
        <v>0</v>
      </c>
      <c r="Q180" s="143">
        <v>2.0000000000000001E-4</v>
      </c>
      <c r="R180" s="143">
        <f>Q180*H180</f>
        <v>1.6320000000000001E-2</v>
      </c>
      <c r="S180" s="143">
        <v>0</v>
      </c>
      <c r="T180" s="144">
        <f>S180*H180</f>
        <v>0</v>
      </c>
      <c r="AR180" s="145" t="s">
        <v>269</v>
      </c>
      <c r="AT180" s="145" t="s">
        <v>237</v>
      </c>
      <c r="AU180" s="145" t="s">
        <v>218</v>
      </c>
      <c r="AY180" s="15" t="s">
        <v>239</v>
      </c>
      <c r="BE180" s="110">
        <f>IF(N180="základná",J180,0)</f>
        <v>0</v>
      </c>
      <c r="BF180" s="110">
        <f>IF(N180="znížená",J180,0)</f>
        <v>0</v>
      </c>
      <c r="BG180" s="110">
        <f>IF(N180="zákl. prenesená",J180,0)</f>
        <v>0</v>
      </c>
      <c r="BH180" s="110">
        <f>IF(N180="zníž. prenesená",J180,0)</f>
        <v>0</v>
      </c>
      <c r="BI180" s="110">
        <f>IF(N180="nulová",J180,0)</f>
        <v>0</v>
      </c>
      <c r="BJ180" s="15" t="s">
        <v>218</v>
      </c>
      <c r="BK180" s="110">
        <f>ROUND(I180*H180,2)</f>
        <v>0</v>
      </c>
      <c r="BL180" s="15" t="s">
        <v>253</v>
      </c>
      <c r="BM180" s="145" t="s">
        <v>1578</v>
      </c>
    </row>
    <row r="181" spans="2:65" s="12" customFormat="1">
      <c r="B181" s="159"/>
      <c r="D181" s="160" t="s">
        <v>831</v>
      </c>
      <c r="F181" s="162" t="s">
        <v>1579</v>
      </c>
      <c r="H181" s="163">
        <v>81.599999999999994</v>
      </c>
      <c r="L181" s="159"/>
      <c r="M181" s="164"/>
      <c r="T181" s="165"/>
      <c r="AT181" s="161" t="s">
        <v>831</v>
      </c>
      <c r="AU181" s="161" t="s">
        <v>218</v>
      </c>
      <c r="AV181" s="12" t="s">
        <v>218</v>
      </c>
      <c r="AW181" s="12" t="s">
        <v>106</v>
      </c>
      <c r="AX181" s="12" t="s">
        <v>103</v>
      </c>
      <c r="AY181" s="161" t="s">
        <v>239</v>
      </c>
    </row>
    <row r="182" spans="2:65" s="1" customFormat="1" ht="38.1" customHeight="1">
      <c r="B182" s="26"/>
      <c r="C182" s="146" t="s">
        <v>305</v>
      </c>
      <c r="D182" s="146" t="s">
        <v>471</v>
      </c>
      <c r="E182" s="147" t="s">
        <v>1580</v>
      </c>
      <c r="F182" s="148" t="s">
        <v>1581</v>
      </c>
      <c r="G182" s="149" t="s">
        <v>349</v>
      </c>
      <c r="H182" s="150">
        <v>40</v>
      </c>
      <c r="I182" s="313"/>
      <c r="J182" s="151">
        <f>ROUND(I182*H182,2)</f>
        <v>0</v>
      </c>
      <c r="K182" s="152"/>
      <c r="L182" s="26"/>
      <c r="M182" s="153" t="s">
        <v>103</v>
      </c>
      <c r="N182" s="106" t="s">
        <v>134</v>
      </c>
      <c r="P182" s="143">
        <f>O182*H182</f>
        <v>0</v>
      </c>
      <c r="Q182" s="143">
        <v>0.25819999999999999</v>
      </c>
      <c r="R182" s="143">
        <f>Q182*H182</f>
        <v>10.327999999999999</v>
      </c>
      <c r="S182" s="143">
        <v>0</v>
      </c>
      <c r="T182" s="144">
        <f>S182*H182</f>
        <v>0</v>
      </c>
      <c r="AR182" s="145" t="s">
        <v>253</v>
      </c>
      <c r="AT182" s="145" t="s">
        <v>471</v>
      </c>
      <c r="AU182" s="145" t="s">
        <v>218</v>
      </c>
      <c r="AY182" s="15" t="s">
        <v>239</v>
      </c>
      <c r="BE182" s="110">
        <f>IF(N182="základná",J182,0)</f>
        <v>0</v>
      </c>
      <c r="BF182" s="110">
        <f>IF(N182="znížená",J182,0)</f>
        <v>0</v>
      </c>
      <c r="BG182" s="110">
        <f>IF(N182="zákl. prenesená",J182,0)</f>
        <v>0</v>
      </c>
      <c r="BH182" s="110">
        <f>IF(N182="zníž. prenesená",J182,0)</f>
        <v>0</v>
      </c>
      <c r="BI182" s="110">
        <f>IF(N182="nulová",J182,0)</f>
        <v>0</v>
      </c>
      <c r="BJ182" s="15" t="s">
        <v>218</v>
      </c>
      <c r="BK182" s="110">
        <f>ROUND(I182*H182,2)</f>
        <v>0</v>
      </c>
      <c r="BL182" s="15" t="s">
        <v>253</v>
      </c>
      <c r="BM182" s="145" t="s">
        <v>1582</v>
      </c>
    </row>
    <row r="183" spans="2:65" s="1" customFormat="1" ht="24.2" customHeight="1">
      <c r="B183" s="26"/>
      <c r="C183" s="133" t="s">
        <v>309</v>
      </c>
      <c r="D183" s="133" t="s">
        <v>237</v>
      </c>
      <c r="E183" s="134" t="s">
        <v>1583</v>
      </c>
      <c r="F183" s="135" t="s">
        <v>1584</v>
      </c>
      <c r="G183" s="136" t="s">
        <v>349</v>
      </c>
      <c r="H183" s="137">
        <v>40</v>
      </c>
      <c r="I183" s="312"/>
      <c r="J183" s="138">
        <f>ROUND(I183*H183,2)</f>
        <v>0</v>
      </c>
      <c r="K183" s="139"/>
      <c r="L183" s="140"/>
      <c r="M183" s="141" t="s">
        <v>103</v>
      </c>
      <c r="N183" s="142" t="s">
        <v>134</v>
      </c>
      <c r="P183" s="143">
        <f>O183*H183</f>
        <v>0</v>
      </c>
      <c r="Q183" s="143">
        <v>2.5000000000000001E-3</v>
      </c>
      <c r="R183" s="143">
        <f>Q183*H183</f>
        <v>0.1</v>
      </c>
      <c r="S183" s="143">
        <v>0</v>
      </c>
      <c r="T183" s="144">
        <f>S183*H183</f>
        <v>0</v>
      </c>
      <c r="AR183" s="145" t="s">
        <v>269</v>
      </c>
      <c r="AT183" s="145" t="s">
        <v>237</v>
      </c>
      <c r="AU183" s="145" t="s">
        <v>218</v>
      </c>
      <c r="AY183" s="15" t="s">
        <v>239</v>
      </c>
      <c r="BE183" s="110">
        <f>IF(N183="základná",J183,0)</f>
        <v>0</v>
      </c>
      <c r="BF183" s="110">
        <f>IF(N183="znížená",J183,0)</f>
        <v>0</v>
      </c>
      <c r="BG183" s="110">
        <f>IF(N183="zákl. prenesená",J183,0)</f>
        <v>0</v>
      </c>
      <c r="BH183" s="110">
        <f>IF(N183="zníž. prenesená",J183,0)</f>
        <v>0</v>
      </c>
      <c r="BI183" s="110">
        <f>IF(N183="nulová",J183,0)</f>
        <v>0</v>
      </c>
      <c r="BJ183" s="15" t="s">
        <v>218</v>
      </c>
      <c r="BK183" s="110">
        <f>ROUND(I183*H183,2)</f>
        <v>0</v>
      </c>
      <c r="BL183" s="15" t="s">
        <v>253</v>
      </c>
      <c r="BM183" s="145" t="s">
        <v>1585</v>
      </c>
    </row>
    <row r="184" spans="2:65" s="1" customFormat="1" ht="33" customHeight="1">
      <c r="B184" s="26"/>
      <c r="C184" s="146" t="s">
        <v>313</v>
      </c>
      <c r="D184" s="146" t="s">
        <v>471</v>
      </c>
      <c r="E184" s="147" t="s">
        <v>942</v>
      </c>
      <c r="F184" s="148" t="s">
        <v>943</v>
      </c>
      <c r="G184" s="149" t="s">
        <v>50</v>
      </c>
      <c r="H184" s="150">
        <v>482.32</v>
      </c>
      <c r="I184" s="313"/>
      <c r="J184" s="151">
        <f>ROUND(I184*H184,2)</f>
        <v>0</v>
      </c>
      <c r="K184" s="152"/>
      <c r="L184" s="26"/>
      <c r="M184" s="153" t="s">
        <v>103</v>
      </c>
      <c r="N184" s="106" t="s">
        <v>134</v>
      </c>
      <c r="P184" s="143">
        <f>O184*H184</f>
        <v>0</v>
      </c>
      <c r="Q184" s="143">
        <v>0</v>
      </c>
      <c r="R184" s="143">
        <f>Q184*H184</f>
        <v>0</v>
      </c>
      <c r="S184" s="143">
        <v>0</v>
      </c>
      <c r="T184" s="144">
        <f>S184*H184</f>
        <v>0</v>
      </c>
      <c r="AR184" s="145" t="s">
        <v>253</v>
      </c>
      <c r="AT184" s="145" t="s">
        <v>471</v>
      </c>
      <c r="AU184" s="145" t="s">
        <v>218</v>
      </c>
      <c r="AY184" s="15" t="s">
        <v>239</v>
      </c>
      <c r="BE184" s="110">
        <f>IF(N184="základná",J184,0)</f>
        <v>0</v>
      </c>
      <c r="BF184" s="110">
        <f>IF(N184="znížená",J184,0)</f>
        <v>0</v>
      </c>
      <c r="BG184" s="110">
        <f>IF(N184="zákl. prenesená",J184,0)</f>
        <v>0</v>
      </c>
      <c r="BH184" s="110">
        <f>IF(N184="zníž. prenesená",J184,0)</f>
        <v>0</v>
      </c>
      <c r="BI184" s="110">
        <f>IF(N184="nulová",J184,0)</f>
        <v>0</v>
      </c>
      <c r="BJ184" s="15" t="s">
        <v>218</v>
      </c>
      <c r="BK184" s="110">
        <f>ROUND(I184*H184,2)</f>
        <v>0</v>
      </c>
      <c r="BL184" s="15" t="s">
        <v>253</v>
      </c>
      <c r="BM184" s="145" t="s">
        <v>1586</v>
      </c>
    </row>
    <row r="185" spans="2:65" s="1" customFormat="1" ht="24.2" customHeight="1">
      <c r="B185" s="26"/>
      <c r="C185" s="146" t="s">
        <v>317</v>
      </c>
      <c r="D185" s="146" t="s">
        <v>471</v>
      </c>
      <c r="E185" s="147" t="s">
        <v>1587</v>
      </c>
      <c r="F185" s="148" t="s">
        <v>1588</v>
      </c>
      <c r="G185" s="149" t="s">
        <v>50</v>
      </c>
      <c r="H185" s="150">
        <v>248.37</v>
      </c>
      <c r="I185" s="313"/>
      <c r="J185" s="151">
        <f>ROUND(I185*H185,2)</f>
        <v>0</v>
      </c>
      <c r="K185" s="152"/>
      <c r="L185" s="26"/>
      <c r="M185" s="153" t="s">
        <v>103</v>
      </c>
      <c r="N185" s="106" t="s">
        <v>134</v>
      </c>
      <c r="P185" s="143">
        <f>O185*H185</f>
        <v>0</v>
      </c>
      <c r="Q185" s="143">
        <v>3.0000000000000001E-5</v>
      </c>
      <c r="R185" s="143">
        <f>Q185*H185</f>
        <v>7.4511000000000004E-3</v>
      </c>
      <c r="S185" s="143">
        <v>0</v>
      </c>
      <c r="T185" s="144">
        <f>S185*H185</f>
        <v>0</v>
      </c>
      <c r="AR185" s="145" t="s">
        <v>253</v>
      </c>
      <c r="AT185" s="145" t="s">
        <v>471</v>
      </c>
      <c r="AU185" s="145" t="s">
        <v>218</v>
      </c>
      <c r="AY185" s="15" t="s">
        <v>239</v>
      </c>
      <c r="BE185" s="110">
        <f>IF(N185="základná",J185,0)</f>
        <v>0</v>
      </c>
      <c r="BF185" s="110">
        <f>IF(N185="znížená",J185,0)</f>
        <v>0</v>
      </c>
      <c r="BG185" s="110">
        <f>IF(N185="zákl. prenesená",J185,0)</f>
        <v>0</v>
      </c>
      <c r="BH185" s="110">
        <f>IF(N185="zníž. prenesená",J185,0)</f>
        <v>0</v>
      </c>
      <c r="BI185" s="110">
        <f>IF(N185="nulová",J185,0)</f>
        <v>0</v>
      </c>
      <c r="BJ185" s="15" t="s">
        <v>218</v>
      </c>
      <c r="BK185" s="110">
        <f>ROUND(I185*H185,2)</f>
        <v>0</v>
      </c>
      <c r="BL185" s="15" t="s">
        <v>253</v>
      </c>
      <c r="BM185" s="145" t="s">
        <v>1589</v>
      </c>
    </row>
    <row r="186" spans="2:65" s="1" customFormat="1" ht="16.5" customHeight="1">
      <c r="B186" s="26"/>
      <c r="C186" s="133" t="s">
        <v>321</v>
      </c>
      <c r="D186" s="133" t="s">
        <v>237</v>
      </c>
      <c r="E186" s="134" t="s">
        <v>1590</v>
      </c>
      <c r="F186" s="135" t="s">
        <v>1591</v>
      </c>
      <c r="G186" s="136" t="s">
        <v>50</v>
      </c>
      <c r="H186" s="137">
        <v>253.33699999999999</v>
      </c>
      <c r="I186" s="312"/>
      <c r="J186" s="138">
        <f>ROUND(I186*H186,2)</f>
        <v>0</v>
      </c>
      <c r="K186" s="139"/>
      <c r="L186" s="140"/>
      <c r="M186" s="141" t="s">
        <v>103</v>
      </c>
      <c r="N186" s="142" t="s">
        <v>134</v>
      </c>
      <c r="P186" s="143">
        <f>O186*H186</f>
        <v>0</v>
      </c>
      <c r="Q186" s="143">
        <v>3.5E-4</v>
      </c>
      <c r="R186" s="143">
        <f>Q186*H186</f>
        <v>8.8667949999999995E-2</v>
      </c>
      <c r="S186" s="143">
        <v>0</v>
      </c>
      <c r="T186" s="144">
        <f>S186*H186</f>
        <v>0</v>
      </c>
      <c r="AR186" s="145" t="s">
        <v>269</v>
      </c>
      <c r="AT186" s="145" t="s">
        <v>237</v>
      </c>
      <c r="AU186" s="145" t="s">
        <v>218</v>
      </c>
      <c r="AY186" s="15" t="s">
        <v>239</v>
      </c>
      <c r="BE186" s="110">
        <f>IF(N186="základná",J186,0)</f>
        <v>0</v>
      </c>
      <c r="BF186" s="110">
        <f>IF(N186="znížená",J186,0)</f>
        <v>0</v>
      </c>
      <c r="BG186" s="110">
        <f>IF(N186="zákl. prenesená",J186,0)</f>
        <v>0</v>
      </c>
      <c r="BH186" s="110">
        <f>IF(N186="zníž. prenesená",J186,0)</f>
        <v>0</v>
      </c>
      <c r="BI186" s="110">
        <f>IF(N186="nulová",J186,0)</f>
        <v>0</v>
      </c>
      <c r="BJ186" s="15" t="s">
        <v>218</v>
      </c>
      <c r="BK186" s="110">
        <f>ROUND(I186*H186,2)</f>
        <v>0</v>
      </c>
      <c r="BL186" s="15" t="s">
        <v>253</v>
      </c>
      <c r="BM186" s="145" t="s">
        <v>1592</v>
      </c>
    </row>
    <row r="187" spans="2:65" s="12" customFormat="1">
      <c r="B187" s="159"/>
      <c r="D187" s="160" t="s">
        <v>831</v>
      </c>
      <c r="F187" s="162" t="s">
        <v>1593</v>
      </c>
      <c r="H187" s="163">
        <v>253.33699999999999</v>
      </c>
      <c r="L187" s="159"/>
      <c r="M187" s="164"/>
      <c r="T187" s="165"/>
      <c r="AT187" s="161" t="s">
        <v>831</v>
      </c>
      <c r="AU187" s="161" t="s">
        <v>218</v>
      </c>
      <c r="AV187" s="12" t="s">
        <v>218</v>
      </c>
      <c r="AW187" s="12" t="s">
        <v>106</v>
      </c>
      <c r="AX187" s="12" t="s">
        <v>103</v>
      </c>
      <c r="AY187" s="161" t="s">
        <v>239</v>
      </c>
    </row>
    <row r="188" spans="2:65" s="1" customFormat="1" ht="24.2" customHeight="1">
      <c r="B188" s="26"/>
      <c r="C188" s="146" t="s">
        <v>325</v>
      </c>
      <c r="D188" s="146" t="s">
        <v>471</v>
      </c>
      <c r="E188" s="147" t="s">
        <v>1594</v>
      </c>
      <c r="F188" s="148" t="s">
        <v>1595</v>
      </c>
      <c r="G188" s="149" t="s">
        <v>50</v>
      </c>
      <c r="H188" s="150">
        <v>304</v>
      </c>
      <c r="I188" s="313"/>
      <c r="J188" s="151">
        <f>ROUND(I188*H188,2)</f>
        <v>0</v>
      </c>
      <c r="K188" s="152"/>
      <c r="L188" s="26"/>
      <c r="M188" s="153" t="s">
        <v>103</v>
      </c>
      <c r="N188" s="106" t="s">
        <v>134</v>
      </c>
      <c r="P188" s="143">
        <f>O188*H188</f>
        <v>0</v>
      </c>
      <c r="Q188" s="143">
        <v>2.5600000000000002E-3</v>
      </c>
      <c r="R188" s="143">
        <f>Q188*H188</f>
        <v>0.77824000000000004</v>
      </c>
      <c r="S188" s="143">
        <v>0</v>
      </c>
      <c r="T188" s="144">
        <f>S188*H188</f>
        <v>0</v>
      </c>
      <c r="AR188" s="145" t="s">
        <v>253</v>
      </c>
      <c r="AT188" s="145" t="s">
        <v>471</v>
      </c>
      <c r="AU188" s="145" t="s">
        <v>218</v>
      </c>
      <c r="AY188" s="15" t="s">
        <v>239</v>
      </c>
      <c r="BE188" s="110">
        <f>IF(N188="základná",J188,0)</f>
        <v>0</v>
      </c>
      <c r="BF188" s="110">
        <f>IF(N188="znížená",J188,0)</f>
        <v>0</v>
      </c>
      <c r="BG188" s="110">
        <f>IF(N188="zákl. prenesená",J188,0)</f>
        <v>0</v>
      </c>
      <c r="BH188" s="110">
        <f>IF(N188="zníž. prenesená",J188,0)</f>
        <v>0</v>
      </c>
      <c r="BI188" s="110">
        <f>IF(N188="nulová",J188,0)</f>
        <v>0</v>
      </c>
      <c r="BJ188" s="15" t="s">
        <v>218</v>
      </c>
      <c r="BK188" s="110">
        <f>ROUND(I188*H188,2)</f>
        <v>0</v>
      </c>
      <c r="BL188" s="15" t="s">
        <v>253</v>
      </c>
      <c r="BM188" s="145" t="s">
        <v>1596</v>
      </c>
    </row>
    <row r="189" spans="2:65" s="12" customFormat="1">
      <c r="B189" s="159"/>
      <c r="D189" s="160" t="s">
        <v>831</v>
      </c>
      <c r="E189" s="161" t="s">
        <v>103</v>
      </c>
      <c r="F189" s="162" t="s">
        <v>1597</v>
      </c>
      <c r="H189" s="163">
        <v>304</v>
      </c>
      <c r="L189" s="159"/>
      <c r="M189" s="164"/>
      <c r="T189" s="165"/>
      <c r="AT189" s="161" t="s">
        <v>831</v>
      </c>
      <c r="AU189" s="161" t="s">
        <v>218</v>
      </c>
      <c r="AV189" s="12" t="s">
        <v>218</v>
      </c>
      <c r="AW189" s="12" t="s">
        <v>126</v>
      </c>
      <c r="AX189" s="12" t="s">
        <v>103</v>
      </c>
      <c r="AY189" s="161" t="s">
        <v>239</v>
      </c>
    </row>
    <row r="190" spans="2:65" s="11" customFormat="1" ht="23.1" customHeight="1">
      <c r="B190" s="122"/>
      <c r="D190" s="123" t="s">
        <v>163</v>
      </c>
      <c r="E190" s="131" t="s">
        <v>253</v>
      </c>
      <c r="F190" s="131" t="s">
        <v>975</v>
      </c>
      <c r="J190" s="132">
        <f>BK190</f>
        <v>0</v>
      </c>
      <c r="L190" s="122"/>
      <c r="M190" s="126"/>
      <c r="P190" s="127">
        <f>SUM(P191:P204)</f>
        <v>0</v>
      </c>
      <c r="R190" s="127">
        <f>SUM(R191:R204)</f>
        <v>37.654288600000001</v>
      </c>
      <c r="T190" s="128">
        <f>SUM(T191:T204)</f>
        <v>0</v>
      </c>
      <c r="AR190" s="123" t="s">
        <v>103</v>
      </c>
      <c r="AT190" s="129" t="s">
        <v>163</v>
      </c>
      <c r="AU190" s="129" t="s">
        <v>103</v>
      </c>
      <c r="AY190" s="123" t="s">
        <v>239</v>
      </c>
      <c r="BK190" s="130">
        <f>SUM(BK191:BK204)</f>
        <v>0</v>
      </c>
    </row>
    <row r="191" spans="2:65" s="1" customFormat="1" ht="24.2" customHeight="1">
      <c r="B191" s="26"/>
      <c r="C191" s="146" t="s">
        <v>109</v>
      </c>
      <c r="D191" s="146" t="s">
        <v>471</v>
      </c>
      <c r="E191" s="147" t="s">
        <v>1598</v>
      </c>
      <c r="F191" s="148" t="s">
        <v>1599</v>
      </c>
      <c r="G191" s="149" t="s">
        <v>696</v>
      </c>
      <c r="H191" s="150">
        <v>1.1599999999999999</v>
      </c>
      <c r="I191" s="313"/>
      <c r="J191" s="151">
        <f>ROUND(I191*H191,2)</f>
        <v>0</v>
      </c>
      <c r="K191" s="152"/>
      <c r="L191" s="26"/>
      <c r="M191" s="153" t="s">
        <v>103</v>
      </c>
      <c r="N191" s="106" t="s">
        <v>134</v>
      </c>
      <c r="P191" s="143">
        <f>O191*H191</f>
        <v>0</v>
      </c>
      <c r="Q191" s="143">
        <v>1.9034</v>
      </c>
      <c r="R191" s="143">
        <f>Q191*H191</f>
        <v>2.2079439999999999</v>
      </c>
      <c r="S191" s="143">
        <v>0</v>
      </c>
      <c r="T191" s="144">
        <f>S191*H191</f>
        <v>0</v>
      </c>
      <c r="AR191" s="145" t="s">
        <v>253</v>
      </c>
      <c r="AT191" s="145" t="s">
        <v>471</v>
      </c>
      <c r="AU191" s="145" t="s">
        <v>218</v>
      </c>
      <c r="AY191" s="15" t="s">
        <v>239</v>
      </c>
      <c r="BE191" s="110">
        <f>IF(N191="základná",J191,0)</f>
        <v>0</v>
      </c>
      <c r="BF191" s="110">
        <f>IF(N191="znížená",J191,0)</f>
        <v>0</v>
      </c>
      <c r="BG191" s="110">
        <f>IF(N191="zákl. prenesená",J191,0)</f>
        <v>0</v>
      </c>
      <c r="BH191" s="110">
        <f>IF(N191="zníž. prenesená",J191,0)</f>
        <v>0</v>
      </c>
      <c r="BI191" s="110">
        <f>IF(N191="nulová",J191,0)</f>
        <v>0</v>
      </c>
      <c r="BJ191" s="15" t="s">
        <v>218</v>
      </c>
      <c r="BK191" s="110">
        <f>ROUND(I191*H191,2)</f>
        <v>0</v>
      </c>
      <c r="BL191" s="15" t="s">
        <v>253</v>
      </c>
      <c r="BM191" s="145" t="s">
        <v>1600</v>
      </c>
    </row>
    <row r="192" spans="2:65" s="12" customFormat="1">
      <c r="B192" s="159"/>
      <c r="D192" s="160" t="s">
        <v>831</v>
      </c>
      <c r="E192" s="161" t="s">
        <v>103</v>
      </c>
      <c r="F192" s="162" t="s">
        <v>1601</v>
      </c>
      <c r="H192" s="163">
        <v>1.1599999999999999</v>
      </c>
      <c r="L192" s="159"/>
      <c r="M192" s="164"/>
      <c r="T192" s="165"/>
      <c r="AT192" s="161" t="s">
        <v>831</v>
      </c>
      <c r="AU192" s="161" t="s">
        <v>218</v>
      </c>
      <c r="AV192" s="12" t="s">
        <v>218</v>
      </c>
      <c r="AW192" s="12" t="s">
        <v>126</v>
      </c>
      <c r="AX192" s="12" t="s">
        <v>103</v>
      </c>
      <c r="AY192" s="161" t="s">
        <v>239</v>
      </c>
    </row>
    <row r="193" spans="2:65" s="1" customFormat="1" ht="24.2" customHeight="1">
      <c r="B193" s="26"/>
      <c r="C193" s="146" t="s">
        <v>332</v>
      </c>
      <c r="D193" s="146" t="s">
        <v>471</v>
      </c>
      <c r="E193" s="147" t="s">
        <v>1602</v>
      </c>
      <c r="F193" s="148" t="s">
        <v>1603</v>
      </c>
      <c r="G193" s="149" t="s">
        <v>696</v>
      </c>
      <c r="H193" s="150">
        <v>0.3</v>
      </c>
      <c r="I193" s="313"/>
      <c r="J193" s="151">
        <f>ROUND(I193*H193,2)</f>
        <v>0</v>
      </c>
      <c r="K193" s="152"/>
      <c r="L193" s="26"/>
      <c r="M193" s="153" t="s">
        <v>103</v>
      </c>
      <c r="N193" s="106" t="s">
        <v>134</v>
      </c>
      <c r="P193" s="143">
        <f>O193*H193</f>
        <v>0</v>
      </c>
      <c r="Q193" s="143">
        <v>1.7034</v>
      </c>
      <c r="R193" s="143">
        <f>Q193*H193</f>
        <v>0.51102000000000003</v>
      </c>
      <c r="S193" s="143">
        <v>0</v>
      </c>
      <c r="T193" s="144">
        <f>S193*H193</f>
        <v>0</v>
      </c>
      <c r="AR193" s="145" t="s">
        <v>253</v>
      </c>
      <c r="AT193" s="145" t="s">
        <v>471</v>
      </c>
      <c r="AU193" s="145" t="s">
        <v>218</v>
      </c>
      <c r="AY193" s="15" t="s">
        <v>239</v>
      </c>
      <c r="BE193" s="110">
        <f>IF(N193="základná",J193,0)</f>
        <v>0</v>
      </c>
      <c r="BF193" s="110">
        <f>IF(N193="znížená",J193,0)</f>
        <v>0</v>
      </c>
      <c r="BG193" s="110">
        <f>IF(N193="zákl. prenesená",J193,0)</f>
        <v>0</v>
      </c>
      <c r="BH193" s="110">
        <f>IF(N193="zníž. prenesená",J193,0)</f>
        <v>0</v>
      </c>
      <c r="BI193" s="110">
        <f>IF(N193="nulová",J193,0)</f>
        <v>0</v>
      </c>
      <c r="BJ193" s="15" t="s">
        <v>218</v>
      </c>
      <c r="BK193" s="110">
        <f>ROUND(I193*H193,2)</f>
        <v>0</v>
      </c>
      <c r="BL193" s="15" t="s">
        <v>253</v>
      </c>
      <c r="BM193" s="145" t="s">
        <v>1604</v>
      </c>
    </row>
    <row r="194" spans="2:65" s="12" customFormat="1">
      <c r="B194" s="159"/>
      <c r="D194" s="160" t="s">
        <v>831</v>
      </c>
      <c r="E194" s="161" t="s">
        <v>103</v>
      </c>
      <c r="F194" s="162" t="s">
        <v>1605</v>
      </c>
      <c r="H194" s="163">
        <v>0.3</v>
      </c>
      <c r="L194" s="159"/>
      <c r="M194" s="164"/>
      <c r="T194" s="165"/>
      <c r="AT194" s="161" t="s">
        <v>831</v>
      </c>
      <c r="AU194" s="161" t="s">
        <v>218</v>
      </c>
      <c r="AV194" s="12" t="s">
        <v>218</v>
      </c>
      <c r="AW194" s="12" t="s">
        <v>126</v>
      </c>
      <c r="AX194" s="12" t="s">
        <v>103</v>
      </c>
      <c r="AY194" s="161" t="s">
        <v>239</v>
      </c>
    </row>
    <row r="195" spans="2:65" s="1" customFormat="1" ht="38.1" customHeight="1">
      <c r="B195" s="26"/>
      <c r="C195" s="146" t="s">
        <v>336</v>
      </c>
      <c r="D195" s="146" t="s">
        <v>471</v>
      </c>
      <c r="E195" s="147" t="s">
        <v>1606</v>
      </c>
      <c r="F195" s="148" t="s">
        <v>1607</v>
      </c>
      <c r="G195" s="149" t="s">
        <v>696</v>
      </c>
      <c r="H195" s="150">
        <v>5.34</v>
      </c>
      <c r="I195" s="313"/>
      <c r="J195" s="151">
        <f>ROUND(I195*H195,2)</f>
        <v>0</v>
      </c>
      <c r="K195" s="152"/>
      <c r="L195" s="26"/>
      <c r="M195" s="153" t="s">
        <v>103</v>
      </c>
      <c r="N195" s="106" t="s">
        <v>134</v>
      </c>
      <c r="P195" s="143">
        <f>O195*H195</f>
        <v>0</v>
      </c>
      <c r="Q195" s="143">
        <v>1.8907700000000001</v>
      </c>
      <c r="R195" s="143">
        <f>Q195*H195</f>
        <v>10.0967118</v>
      </c>
      <c r="S195" s="143">
        <v>0</v>
      </c>
      <c r="T195" s="144">
        <f>S195*H195</f>
        <v>0</v>
      </c>
      <c r="AR195" s="145" t="s">
        <v>253</v>
      </c>
      <c r="AT195" s="145" t="s">
        <v>471</v>
      </c>
      <c r="AU195" s="145" t="s">
        <v>218</v>
      </c>
      <c r="AY195" s="15" t="s">
        <v>239</v>
      </c>
      <c r="BE195" s="110">
        <f>IF(N195="základná",J195,0)</f>
        <v>0</v>
      </c>
      <c r="BF195" s="110">
        <f>IF(N195="znížená",J195,0)</f>
        <v>0</v>
      </c>
      <c r="BG195" s="110">
        <f>IF(N195="zákl. prenesená",J195,0)</f>
        <v>0</v>
      </c>
      <c r="BH195" s="110">
        <f>IF(N195="zníž. prenesená",J195,0)</f>
        <v>0</v>
      </c>
      <c r="BI195" s="110">
        <f>IF(N195="nulová",J195,0)</f>
        <v>0</v>
      </c>
      <c r="BJ195" s="15" t="s">
        <v>218</v>
      </c>
      <c r="BK195" s="110">
        <f>ROUND(I195*H195,2)</f>
        <v>0</v>
      </c>
      <c r="BL195" s="15" t="s">
        <v>253</v>
      </c>
      <c r="BM195" s="145" t="s">
        <v>1608</v>
      </c>
    </row>
    <row r="196" spans="2:65" s="12" customFormat="1">
      <c r="B196" s="159"/>
      <c r="D196" s="160" t="s">
        <v>831</v>
      </c>
      <c r="E196" s="161" t="s">
        <v>103</v>
      </c>
      <c r="F196" s="162" t="s">
        <v>1609</v>
      </c>
      <c r="H196" s="163">
        <v>1.32</v>
      </c>
      <c r="L196" s="159"/>
      <c r="M196" s="164"/>
      <c r="T196" s="165"/>
      <c r="AT196" s="161" t="s">
        <v>831</v>
      </c>
      <c r="AU196" s="161" t="s">
        <v>218</v>
      </c>
      <c r="AV196" s="12" t="s">
        <v>218</v>
      </c>
      <c r="AW196" s="12" t="s">
        <v>126</v>
      </c>
      <c r="AX196" s="12" t="s">
        <v>164</v>
      </c>
      <c r="AY196" s="161" t="s">
        <v>239</v>
      </c>
    </row>
    <row r="197" spans="2:65" s="12" customFormat="1" ht="20.45" customHeight="1">
      <c r="B197" s="159"/>
      <c r="D197" s="160" t="s">
        <v>831</v>
      </c>
      <c r="E197" s="161" t="s">
        <v>103</v>
      </c>
      <c r="F197" s="162" t="s">
        <v>1610</v>
      </c>
      <c r="H197" s="163">
        <v>4.0199999999999996</v>
      </c>
      <c r="L197" s="159"/>
      <c r="M197" s="164"/>
      <c r="T197" s="165"/>
      <c r="AT197" s="161" t="s">
        <v>831</v>
      </c>
      <c r="AU197" s="161" t="s">
        <v>218</v>
      </c>
      <c r="AV197" s="12" t="s">
        <v>218</v>
      </c>
      <c r="AW197" s="12" t="s">
        <v>126</v>
      </c>
      <c r="AX197" s="12" t="s">
        <v>164</v>
      </c>
      <c r="AY197" s="161" t="s">
        <v>239</v>
      </c>
    </row>
    <row r="198" spans="2:65" s="13" customFormat="1">
      <c r="B198" s="166"/>
      <c r="D198" s="160" t="s">
        <v>831</v>
      </c>
      <c r="E198" s="167" t="s">
        <v>103</v>
      </c>
      <c r="F198" s="168" t="s">
        <v>846</v>
      </c>
      <c r="H198" s="169">
        <v>5.34</v>
      </c>
      <c r="L198" s="166"/>
      <c r="M198" s="170"/>
      <c r="T198" s="171"/>
      <c r="AT198" s="167" t="s">
        <v>831</v>
      </c>
      <c r="AU198" s="167" t="s">
        <v>218</v>
      </c>
      <c r="AV198" s="13" t="s">
        <v>253</v>
      </c>
      <c r="AW198" s="13" t="s">
        <v>126</v>
      </c>
      <c r="AX198" s="13" t="s">
        <v>103</v>
      </c>
      <c r="AY198" s="167" t="s">
        <v>239</v>
      </c>
    </row>
    <row r="199" spans="2:65" s="1" customFormat="1" ht="33" customHeight="1">
      <c r="B199" s="26"/>
      <c r="C199" s="146" t="s">
        <v>340</v>
      </c>
      <c r="D199" s="146" t="s">
        <v>471</v>
      </c>
      <c r="E199" s="147" t="s">
        <v>1611</v>
      </c>
      <c r="F199" s="148" t="s">
        <v>1612</v>
      </c>
      <c r="G199" s="149" t="s">
        <v>696</v>
      </c>
      <c r="H199" s="150">
        <v>0.69</v>
      </c>
      <c r="I199" s="313"/>
      <c r="J199" s="151">
        <f>ROUND(I199*H199,2)</f>
        <v>0</v>
      </c>
      <c r="K199" s="152"/>
      <c r="L199" s="26"/>
      <c r="M199" s="153" t="s">
        <v>103</v>
      </c>
      <c r="N199" s="106" t="s">
        <v>134</v>
      </c>
      <c r="P199" s="143">
        <f>O199*H199</f>
        <v>0</v>
      </c>
      <c r="Q199" s="143">
        <v>1.8907799999999999</v>
      </c>
      <c r="R199" s="143">
        <f>Q199*H199</f>
        <v>1.3046381999999999</v>
      </c>
      <c r="S199" s="143">
        <v>0</v>
      </c>
      <c r="T199" s="144">
        <f>S199*H199</f>
        <v>0</v>
      </c>
      <c r="AR199" s="145" t="s">
        <v>253</v>
      </c>
      <c r="AT199" s="145" t="s">
        <v>471</v>
      </c>
      <c r="AU199" s="145" t="s">
        <v>218</v>
      </c>
      <c r="AY199" s="15" t="s">
        <v>239</v>
      </c>
      <c r="BE199" s="110">
        <f>IF(N199="základná",J199,0)</f>
        <v>0</v>
      </c>
      <c r="BF199" s="110">
        <f>IF(N199="znížená",J199,0)</f>
        <v>0</v>
      </c>
      <c r="BG199" s="110">
        <f>IF(N199="zákl. prenesená",J199,0)</f>
        <v>0</v>
      </c>
      <c r="BH199" s="110">
        <f>IF(N199="zníž. prenesená",J199,0)</f>
        <v>0</v>
      </c>
      <c r="BI199" s="110">
        <f>IF(N199="nulová",J199,0)</f>
        <v>0</v>
      </c>
      <c r="BJ199" s="15" t="s">
        <v>218</v>
      </c>
      <c r="BK199" s="110">
        <f>ROUND(I199*H199,2)</f>
        <v>0</v>
      </c>
      <c r="BL199" s="15" t="s">
        <v>253</v>
      </c>
      <c r="BM199" s="145" t="s">
        <v>1613</v>
      </c>
    </row>
    <row r="200" spans="2:65" s="12" customFormat="1">
      <c r="B200" s="159"/>
      <c r="D200" s="160" t="s">
        <v>831</v>
      </c>
      <c r="E200" s="161" t="s">
        <v>103</v>
      </c>
      <c r="F200" s="162" t="s">
        <v>1614</v>
      </c>
      <c r="H200" s="163">
        <v>0.69</v>
      </c>
      <c r="L200" s="159"/>
      <c r="M200" s="164"/>
      <c r="T200" s="165"/>
      <c r="AT200" s="161" t="s">
        <v>831</v>
      </c>
      <c r="AU200" s="161" t="s">
        <v>218</v>
      </c>
      <c r="AV200" s="12" t="s">
        <v>218</v>
      </c>
      <c r="AW200" s="12" t="s">
        <v>126</v>
      </c>
      <c r="AX200" s="12" t="s">
        <v>103</v>
      </c>
      <c r="AY200" s="161" t="s">
        <v>239</v>
      </c>
    </row>
    <row r="201" spans="2:65" s="1" customFormat="1" ht="33" customHeight="1">
      <c r="B201" s="26"/>
      <c r="C201" s="146" t="s">
        <v>342</v>
      </c>
      <c r="D201" s="146" t="s">
        <v>471</v>
      </c>
      <c r="E201" s="147" t="s">
        <v>1615</v>
      </c>
      <c r="F201" s="148" t="s">
        <v>1616</v>
      </c>
      <c r="G201" s="149" t="s">
        <v>696</v>
      </c>
      <c r="H201" s="150">
        <v>11.04</v>
      </c>
      <c r="I201" s="313"/>
      <c r="J201" s="151">
        <f>ROUND(I201*H201,2)</f>
        <v>0</v>
      </c>
      <c r="K201" s="152"/>
      <c r="L201" s="26"/>
      <c r="M201" s="153" t="s">
        <v>103</v>
      </c>
      <c r="N201" s="106" t="s">
        <v>134</v>
      </c>
      <c r="P201" s="143">
        <f>O201*H201</f>
        <v>0</v>
      </c>
      <c r="Q201" s="143">
        <v>1.8907799999999999</v>
      </c>
      <c r="R201" s="143">
        <f>Q201*H201</f>
        <v>20.874211199999998</v>
      </c>
      <c r="S201" s="143">
        <v>0</v>
      </c>
      <c r="T201" s="144">
        <f>S201*H201</f>
        <v>0</v>
      </c>
      <c r="AR201" s="145" t="s">
        <v>253</v>
      </c>
      <c r="AT201" s="145" t="s">
        <v>471</v>
      </c>
      <c r="AU201" s="145" t="s">
        <v>218</v>
      </c>
      <c r="AY201" s="15" t="s">
        <v>239</v>
      </c>
      <c r="BE201" s="110">
        <f>IF(N201="základná",J201,0)</f>
        <v>0</v>
      </c>
      <c r="BF201" s="110">
        <f>IF(N201="znížená",J201,0)</f>
        <v>0</v>
      </c>
      <c r="BG201" s="110">
        <f>IF(N201="zákl. prenesená",J201,0)</f>
        <v>0</v>
      </c>
      <c r="BH201" s="110">
        <f>IF(N201="zníž. prenesená",J201,0)</f>
        <v>0</v>
      </c>
      <c r="BI201" s="110">
        <f>IF(N201="nulová",J201,0)</f>
        <v>0</v>
      </c>
      <c r="BJ201" s="15" t="s">
        <v>218</v>
      </c>
      <c r="BK201" s="110">
        <f>ROUND(I201*H201,2)</f>
        <v>0</v>
      </c>
      <c r="BL201" s="15" t="s">
        <v>253</v>
      </c>
      <c r="BM201" s="145" t="s">
        <v>1617</v>
      </c>
    </row>
    <row r="202" spans="2:65" s="12" customFormat="1">
      <c r="B202" s="159"/>
      <c r="D202" s="160" t="s">
        <v>831</v>
      </c>
      <c r="E202" s="161" t="s">
        <v>103</v>
      </c>
      <c r="F202" s="162" t="s">
        <v>1618</v>
      </c>
      <c r="H202" s="163">
        <v>11.04</v>
      </c>
      <c r="L202" s="159"/>
      <c r="M202" s="164"/>
      <c r="T202" s="165"/>
      <c r="AT202" s="161" t="s">
        <v>831</v>
      </c>
      <c r="AU202" s="161" t="s">
        <v>218</v>
      </c>
      <c r="AV202" s="12" t="s">
        <v>218</v>
      </c>
      <c r="AW202" s="12" t="s">
        <v>126</v>
      </c>
      <c r="AX202" s="12" t="s">
        <v>103</v>
      </c>
      <c r="AY202" s="161" t="s">
        <v>239</v>
      </c>
    </row>
    <row r="203" spans="2:65" s="1" customFormat="1" ht="24.2" customHeight="1">
      <c r="B203" s="26"/>
      <c r="C203" s="146" t="s">
        <v>346</v>
      </c>
      <c r="D203" s="146" t="s">
        <v>471</v>
      </c>
      <c r="E203" s="147" t="s">
        <v>1619</v>
      </c>
      <c r="F203" s="148" t="s">
        <v>1620</v>
      </c>
      <c r="G203" s="149" t="s">
        <v>696</v>
      </c>
      <c r="H203" s="150">
        <v>1.2</v>
      </c>
      <c r="I203" s="313"/>
      <c r="J203" s="151">
        <f>ROUND(I203*H203,2)</f>
        <v>0</v>
      </c>
      <c r="K203" s="152"/>
      <c r="L203" s="26"/>
      <c r="M203" s="153" t="s">
        <v>103</v>
      </c>
      <c r="N203" s="106" t="s">
        <v>134</v>
      </c>
      <c r="P203" s="143">
        <f>O203*H203</f>
        <v>0</v>
      </c>
      <c r="Q203" s="143">
        <v>2.2164695000000001</v>
      </c>
      <c r="R203" s="143">
        <f>Q203*H203</f>
        <v>2.6597634000000001</v>
      </c>
      <c r="S203" s="143">
        <v>0</v>
      </c>
      <c r="T203" s="144">
        <f>S203*H203</f>
        <v>0</v>
      </c>
      <c r="AR203" s="145" t="s">
        <v>253</v>
      </c>
      <c r="AT203" s="145" t="s">
        <v>471</v>
      </c>
      <c r="AU203" s="145" t="s">
        <v>218</v>
      </c>
      <c r="AY203" s="15" t="s">
        <v>239</v>
      </c>
      <c r="BE203" s="110">
        <f>IF(N203="základná",J203,0)</f>
        <v>0</v>
      </c>
      <c r="BF203" s="110">
        <f>IF(N203="znížená",J203,0)</f>
        <v>0</v>
      </c>
      <c r="BG203" s="110">
        <f>IF(N203="zákl. prenesená",J203,0)</f>
        <v>0</v>
      </c>
      <c r="BH203" s="110">
        <f>IF(N203="zníž. prenesená",J203,0)</f>
        <v>0</v>
      </c>
      <c r="BI203" s="110">
        <f>IF(N203="nulová",J203,0)</f>
        <v>0</v>
      </c>
      <c r="BJ203" s="15" t="s">
        <v>218</v>
      </c>
      <c r="BK203" s="110">
        <f>ROUND(I203*H203,2)</f>
        <v>0</v>
      </c>
      <c r="BL203" s="15" t="s">
        <v>253</v>
      </c>
      <c r="BM203" s="145" t="s">
        <v>1621</v>
      </c>
    </row>
    <row r="204" spans="2:65" s="12" customFormat="1">
      <c r="B204" s="159"/>
      <c r="D204" s="160" t="s">
        <v>831</v>
      </c>
      <c r="E204" s="161" t="s">
        <v>103</v>
      </c>
      <c r="F204" s="162" t="s">
        <v>1622</v>
      </c>
      <c r="H204" s="163">
        <v>1.2</v>
      </c>
      <c r="L204" s="159"/>
      <c r="M204" s="164"/>
      <c r="T204" s="165"/>
      <c r="AT204" s="161" t="s">
        <v>831</v>
      </c>
      <c r="AU204" s="161" t="s">
        <v>218</v>
      </c>
      <c r="AV204" s="12" t="s">
        <v>218</v>
      </c>
      <c r="AW204" s="12" t="s">
        <v>126</v>
      </c>
      <c r="AX204" s="12" t="s">
        <v>103</v>
      </c>
      <c r="AY204" s="161" t="s">
        <v>239</v>
      </c>
    </row>
    <row r="205" spans="2:65" s="11" customFormat="1" ht="23.1" customHeight="1">
      <c r="B205" s="122"/>
      <c r="D205" s="123" t="s">
        <v>163</v>
      </c>
      <c r="E205" s="131" t="s">
        <v>257</v>
      </c>
      <c r="F205" s="131" t="s">
        <v>995</v>
      </c>
      <c r="J205" s="132">
        <f>BK205</f>
        <v>0</v>
      </c>
      <c r="L205" s="122"/>
      <c r="M205" s="126"/>
      <c r="P205" s="127">
        <f>SUM(P206:P207)</f>
        <v>0</v>
      </c>
      <c r="R205" s="127">
        <f>SUM(R206:R207)</f>
        <v>319.82903999999996</v>
      </c>
      <c r="T205" s="128">
        <f>SUM(T206:T207)</f>
        <v>0</v>
      </c>
      <c r="AR205" s="123" t="s">
        <v>103</v>
      </c>
      <c r="AT205" s="129" t="s">
        <v>163</v>
      </c>
      <c r="AU205" s="129" t="s">
        <v>103</v>
      </c>
      <c r="AY205" s="123" t="s">
        <v>239</v>
      </c>
      <c r="BK205" s="130">
        <f>SUM(BK206:BK207)</f>
        <v>0</v>
      </c>
    </row>
    <row r="206" spans="2:65" s="1" customFormat="1" ht="24.2" customHeight="1">
      <c r="B206" s="26"/>
      <c r="C206" s="146" t="s">
        <v>351</v>
      </c>
      <c r="D206" s="146" t="s">
        <v>471</v>
      </c>
      <c r="E206" s="147" t="s">
        <v>1623</v>
      </c>
      <c r="F206" s="148" t="s">
        <v>1624</v>
      </c>
      <c r="G206" s="149" t="s">
        <v>696</v>
      </c>
      <c r="H206" s="150">
        <v>142.02000000000001</v>
      </c>
      <c r="I206" s="313"/>
      <c r="J206" s="151">
        <f>ROUND(I206*H206,2)</f>
        <v>0</v>
      </c>
      <c r="K206" s="152"/>
      <c r="L206" s="26"/>
      <c r="M206" s="153" t="s">
        <v>103</v>
      </c>
      <c r="N206" s="106" t="s">
        <v>134</v>
      </c>
      <c r="P206" s="143">
        <f>O206*H206</f>
        <v>0</v>
      </c>
      <c r="Q206" s="143">
        <v>2.2519999999999998</v>
      </c>
      <c r="R206" s="143">
        <f>Q206*H206</f>
        <v>319.82903999999996</v>
      </c>
      <c r="S206" s="143">
        <v>0</v>
      </c>
      <c r="T206" s="144">
        <f>S206*H206</f>
        <v>0</v>
      </c>
      <c r="AR206" s="145" t="s">
        <v>253</v>
      </c>
      <c r="AT206" s="145" t="s">
        <v>471</v>
      </c>
      <c r="AU206" s="145" t="s">
        <v>218</v>
      </c>
      <c r="AY206" s="15" t="s">
        <v>239</v>
      </c>
      <c r="BE206" s="110">
        <f>IF(N206="základná",J206,0)</f>
        <v>0</v>
      </c>
      <c r="BF206" s="110">
        <f>IF(N206="znížená",J206,0)</f>
        <v>0</v>
      </c>
      <c r="BG206" s="110">
        <f>IF(N206="zákl. prenesená",J206,0)</f>
        <v>0</v>
      </c>
      <c r="BH206" s="110">
        <f>IF(N206="zníž. prenesená",J206,0)</f>
        <v>0</v>
      </c>
      <c r="BI206" s="110">
        <f>IF(N206="nulová",J206,0)</f>
        <v>0</v>
      </c>
      <c r="BJ206" s="15" t="s">
        <v>218</v>
      </c>
      <c r="BK206" s="110">
        <f>ROUND(I206*H206,2)</f>
        <v>0</v>
      </c>
      <c r="BL206" s="15" t="s">
        <v>253</v>
      </c>
      <c r="BM206" s="145" t="s">
        <v>1625</v>
      </c>
    </row>
    <row r="207" spans="2:65" s="12" customFormat="1">
      <c r="B207" s="159"/>
      <c r="D207" s="160" t="s">
        <v>831</v>
      </c>
      <c r="E207" s="161" t="s">
        <v>103</v>
      </c>
      <c r="F207" s="162" t="s">
        <v>1626</v>
      </c>
      <c r="H207" s="163">
        <v>142.02000000000001</v>
      </c>
      <c r="L207" s="159"/>
      <c r="M207" s="164"/>
      <c r="T207" s="165"/>
      <c r="AT207" s="161" t="s">
        <v>831</v>
      </c>
      <c r="AU207" s="161" t="s">
        <v>218</v>
      </c>
      <c r="AV207" s="12" t="s">
        <v>218</v>
      </c>
      <c r="AW207" s="12" t="s">
        <v>126</v>
      </c>
      <c r="AX207" s="12" t="s">
        <v>103</v>
      </c>
      <c r="AY207" s="161" t="s">
        <v>239</v>
      </c>
    </row>
    <row r="208" spans="2:65" s="11" customFormat="1" ht="23.1" customHeight="1">
      <c r="B208" s="122"/>
      <c r="D208" s="123" t="s">
        <v>163</v>
      </c>
      <c r="E208" s="131" t="s">
        <v>269</v>
      </c>
      <c r="F208" s="131" t="s">
        <v>1627</v>
      </c>
      <c r="J208" s="132">
        <f>BK208</f>
        <v>0</v>
      </c>
      <c r="L208" s="122"/>
      <c r="M208" s="126"/>
      <c r="P208" s="127">
        <f>SUM(P209:P233)</f>
        <v>0</v>
      </c>
      <c r="R208" s="127">
        <f>SUM(R209:R233)</f>
        <v>3.8058141260000005</v>
      </c>
      <c r="T208" s="128">
        <f>SUM(T209:T233)</f>
        <v>0</v>
      </c>
      <c r="AR208" s="123" t="s">
        <v>103</v>
      </c>
      <c r="AT208" s="129" t="s">
        <v>163</v>
      </c>
      <c r="AU208" s="129" t="s">
        <v>103</v>
      </c>
      <c r="AY208" s="123" t="s">
        <v>239</v>
      </c>
      <c r="BK208" s="130">
        <f>SUM(BK209:BK233)</f>
        <v>0</v>
      </c>
    </row>
    <row r="209" spans="2:65" s="1" customFormat="1" ht="24.2" customHeight="1">
      <c r="B209" s="26"/>
      <c r="C209" s="146" t="s">
        <v>355</v>
      </c>
      <c r="D209" s="146" t="s">
        <v>471</v>
      </c>
      <c r="E209" s="147" t="s">
        <v>1628</v>
      </c>
      <c r="F209" s="148" t="s">
        <v>1629</v>
      </c>
      <c r="G209" s="149" t="s">
        <v>349</v>
      </c>
      <c r="H209" s="150">
        <v>5.4</v>
      </c>
      <c r="I209" s="313"/>
      <c r="J209" s="151">
        <f>ROUND(I209*H209,2)</f>
        <v>0</v>
      </c>
      <c r="K209" s="152"/>
      <c r="L209" s="26"/>
      <c r="M209" s="153" t="s">
        <v>103</v>
      </c>
      <c r="N209" s="106" t="s">
        <v>134</v>
      </c>
      <c r="P209" s="143">
        <f>O209*H209</f>
        <v>0</v>
      </c>
      <c r="Q209" s="143">
        <v>4.80169E-3</v>
      </c>
      <c r="R209" s="143">
        <f>Q209*H209</f>
        <v>2.5929126E-2</v>
      </c>
      <c r="S209" s="143">
        <v>0</v>
      </c>
      <c r="T209" s="144">
        <f>S209*H209</f>
        <v>0</v>
      </c>
      <c r="AR209" s="145" t="s">
        <v>253</v>
      </c>
      <c r="AT209" s="145" t="s">
        <v>471</v>
      </c>
      <c r="AU209" s="145" t="s">
        <v>218</v>
      </c>
      <c r="AY209" s="15" t="s">
        <v>239</v>
      </c>
      <c r="BE209" s="110">
        <f>IF(N209="základná",J209,0)</f>
        <v>0</v>
      </c>
      <c r="BF209" s="110">
        <f>IF(N209="znížená",J209,0)</f>
        <v>0</v>
      </c>
      <c r="BG209" s="110">
        <f>IF(N209="zákl. prenesená",J209,0)</f>
        <v>0</v>
      </c>
      <c r="BH209" s="110">
        <f>IF(N209="zníž. prenesená",J209,0)</f>
        <v>0</v>
      </c>
      <c r="BI209" s="110">
        <f>IF(N209="nulová",J209,0)</f>
        <v>0</v>
      </c>
      <c r="BJ209" s="15" t="s">
        <v>218</v>
      </c>
      <c r="BK209" s="110">
        <f>ROUND(I209*H209,2)</f>
        <v>0</v>
      </c>
      <c r="BL209" s="15" t="s">
        <v>253</v>
      </c>
      <c r="BM209" s="145" t="s">
        <v>1630</v>
      </c>
    </row>
    <row r="210" spans="2:65" s="12" customFormat="1">
      <c r="B210" s="159"/>
      <c r="D210" s="160" t="s">
        <v>831</v>
      </c>
      <c r="E210" s="161" t="s">
        <v>103</v>
      </c>
      <c r="F210" s="162" t="s">
        <v>1631</v>
      </c>
      <c r="H210" s="163">
        <v>5.4</v>
      </c>
      <c r="L210" s="159"/>
      <c r="M210" s="164"/>
      <c r="T210" s="165"/>
      <c r="AT210" s="161" t="s">
        <v>831</v>
      </c>
      <c r="AU210" s="161" t="s">
        <v>218</v>
      </c>
      <c r="AV210" s="12" t="s">
        <v>218</v>
      </c>
      <c r="AW210" s="12" t="s">
        <v>126</v>
      </c>
      <c r="AX210" s="12" t="s">
        <v>103</v>
      </c>
      <c r="AY210" s="161" t="s">
        <v>239</v>
      </c>
    </row>
    <row r="211" spans="2:65" s="1" customFormat="1" ht="24.2" customHeight="1">
      <c r="B211" s="26"/>
      <c r="C211" s="146" t="s">
        <v>359</v>
      </c>
      <c r="D211" s="146" t="s">
        <v>471</v>
      </c>
      <c r="E211" s="147" t="s">
        <v>1632</v>
      </c>
      <c r="F211" s="148" t="s">
        <v>1633</v>
      </c>
      <c r="G211" s="149" t="s">
        <v>243</v>
      </c>
      <c r="H211" s="150">
        <v>6</v>
      </c>
      <c r="I211" s="313"/>
      <c r="J211" s="151">
        <f>ROUND(I211*H211,2)</f>
        <v>0</v>
      </c>
      <c r="K211" s="152"/>
      <c r="L211" s="26"/>
      <c r="M211" s="153" t="s">
        <v>103</v>
      </c>
      <c r="N211" s="106" t="s">
        <v>134</v>
      </c>
      <c r="P211" s="143">
        <f>O211*H211</f>
        <v>0</v>
      </c>
      <c r="Q211" s="143">
        <v>5.8599999999999998E-3</v>
      </c>
      <c r="R211" s="143">
        <f>Q211*H211</f>
        <v>3.5159999999999997E-2</v>
      </c>
      <c r="S211" s="143">
        <v>0</v>
      </c>
      <c r="T211" s="144">
        <f>S211*H211</f>
        <v>0</v>
      </c>
      <c r="AR211" s="145" t="s">
        <v>253</v>
      </c>
      <c r="AT211" s="145" t="s">
        <v>471</v>
      </c>
      <c r="AU211" s="145" t="s">
        <v>218</v>
      </c>
      <c r="AY211" s="15" t="s">
        <v>239</v>
      </c>
      <c r="BE211" s="110">
        <f>IF(N211="základná",J211,0)</f>
        <v>0</v>
      </c>
      <c r="BF211" s="110">
        <f>IF(N211="znížená",J211,0)</f>
        <v>0</v>
      </c>
      <c r="BG211" s="110">
        <f>IF(N211="zákl. prenesená",J211,0)</f>
        <v>0</v>
      </c>
      <c r="BH211" s="110">
        <f>IF(N211="zníž. prenesená",J211,0)</f>
        <v>0</v>
      </c>
      <c r="BI211" s="110">
        <f>IF(N211="nulová",J211,0)</f>
        <v>0</v>
      </c>
      <c r="BJ211" s="15" t="s">
        <v>218</v>
      </c>
      <c r="BK211" s="110">
        <f>ROUND(I211*H211,2)</f>
        <v>0</v>
      </c>
      <c r="BL211" s="15" t="s">
        <v>253</v>
      </c>
      <c r="BM211" s="145" t="s">
        <v>1634</v>
      </c>
    </row>
    <row r="212" spans="2:65" s="12" customFormat="1">
      <c r="B212" s="159"/>
      <c r="D212" s="160" t="s">
        <v>831</v>
      </c>
      <c r="E212" s="161" t="s">
        <v>103</v>
      </c>
      <c r="F212" s="162" t="s">
        <v>1635</v>
      </c>
      <c r="H212" s="163">
        <v>6</v>
      </c>
      <c r="L212" s="159"/>
      <c r="M212" s="164"/>
      <c r="T212" s="165"/>
      <c r="AT212" s="161" t="s">
        <v>831</v>
      </c>
      <c r="AU212" s="161" t="s">
        <v>218</v>
      </c>
      <c r="AV212" s="12" t="s">
        <v>218</v>
      </c>
      <c r="AW212" s="12" t="s">
        <v>126</v>
      </c>
      <c r="AX212" s="12" t="s">
        <v>103</v>
      </c>
      <c r="AY212" s="161" t="s">
        <v>239</v>
      </c>
    </row>
    <row r="213" spans="2:65" s="1" customFormat="1" ht="24.2" customHeight="1">
      <c r="B213" s="26"/>
      <c r="C213" s="133" t="s">
        <v>363</v>
      </c>
      <c r="D213" s="133" t="s">
        <v>237</v>
      </c>
      <c r="E213" s="134" t="s">
        <v>1636</v>
      </c>
      <c r="F213" s="135" t="s">
        <v>1637</v>
      </c>
      <c r="G213" s="136" t="s">
        <v>243</v>
      </c>
      <c r="H213" s="137">
        <v>6</v>
      </c>
      <c r="I213" s="312"/>
      <c r="J213" s="138">
        <f>ROUND(I213*H213,2)</f>
        <v>0</v>
      </c>
      <c r="K213" s="139"/>
      <c r="L213" s="140"/>
      <c r="M213" s="141" t="s">
        <v>103</v>
      </c>
      <c r="N213" s="142" t="s">
        <v>134</v>
      </c>
      <c r="P213" s="143">
        <f>O213*H213</f>
        <v>0</v>
      </c>
      <c r="Q213" s="143">
        <v>0.44</v>
      </c>
      <c r="R213" s="143">
        <f>Q213*H213</f>
        <v>2.64</v>
      </c>
      <c r="S213" s="143">
        <v>0</v>
      </c>
      <c r="T213" s="144">
        <f>S213*H213</f>
        <v>0</v>
      </c>
      <c r="AR213" s="145" t="s">
        <v>269</v>
      </c>
      <c r="AT213" s="145" t="s">
        <v>237</v>
      </c>
      <c r="AU213" s="145" t="s">
        <v>218</v>
      </c>
      <c r="AY213" s="15" t="s">
        <v>239</v>
      </c>
      <c r="BE213" s="110">
        <f>IF(N213="základná",J213,0)</f>
        <v>0</v>
      </c>
      <c r="BF213" s="110">
        <f>IF(N213="znížená",J213,0)</f>
        <v>0</v>
      </c>
      <c r="BG213" s="110">
        <f>IF(N213="zákl. prenesená",J213,0)</f>
        <v>0</v>
      </c>
      <c r="BH213" s="110">
        <f>IF(N213="zníž. prenesená",J213,0)</f>
        <v>0</v>
      </c>
      <c r="BI213" s="110">
        <f>IF(N213="nulová",J213,0)</f>
        <v>0</v>
      </c>
      <c r="BJ213" s="15" t="s">
        <v>218</v>
      </c>
      <c r="BK213" s="110">
        <f>ROUND(I213*H213,2)</f>
        <v>0</v>
      </c>
      <c r="BL213" s="15" t="s">
        <v>253</v>
      </c>
      <c r="BM213" s="145" t="s">
        <v>1638</v>
      </c>
    </row>
    <row r="214" spans="2:65" s="1" customFormat="1" ht="33" customHeight="1">
      <c r="B214" s="26"/>
      <c r="C214" s="146" t="s">
        <v>367</v>
      </c>
      <c r="D214" s="146" t="s">
        <v>471</v>
      </c>
      <c r="E214" s="147" t="s">
        <v>1639</v>
      </c>
      <c r="F214" s="148" t="s">
        <v>1640</v>
      </c>
      <c r="G214" s="149" t="s">
        <v>243</v>
      </c>
      <c r="H214" s="150">
        <v>1</v>
      </c>
      <c r="I214" s="313"/>
      <c r="J214" s="151">
        <f>ROUND(I214*H214,2)</f>
        <v>0</v>
      </c>
      <c r="K214" s="152"/>
      <c r="L214" s="26"/>
      <c r="M214" s="153" t="s">
        <v>103</v>
      </c>
      <c r="N214" s="106" t="s">
        <v>134</v>
      </c>
      <c r="P214" s="143">
        <f>O214*H214</f>
        <v>0</v>
      </c>
      <c r="Q214" s="143">
        <v>5.855E-3</v>
      </c>
      <c r="R214" s="143">
        <f>Q214*H214</f>
        <v>5.855E-3</v>
      </c>
      <c r="S214" s="143">
        <v>0</v>
      </c>
      <c r="T214" s="144">
        <f>S214*H214</f>
        <v>0</v>
      </c>
      <c r="AR214" s="145" t="s">
        <v>253</v>
      </c>
      <c r="AT214" s="145" t="s">
        <v>471</v>
      </c>
      <c r="AU214" s="145" t="s">
        <v>218</v>
      </c>
      <c r="AY214" s="15" t="s">
        <v>239</v>
      </c>
      <c r="BE214" s="110">
        <f>IF(N214="základná",J214,0)</f>
        <v>0</v>
      </c>
      <c r="BF214" s="110">
        <f>IF(N214="znížená",J214,0)</f>
        <v>0</v>
      </c>
      <c r="BG214" s="110">
        <f>IF(N214="zákl. prenesená",J214,0)</f>
        <v>0</v>
      </c>
      <c r="BH214" s="110">
        <f>IF(N214="zníž. prenesená",J214,0)</f>
        <v>0</v>
      </c>
      <c r="BI214" s="110">
        <f>IF(N214="nulová",J214,0)</f>
        <v>0</v>
      </c>
      <c r="BJ214" s="15" t="s">
        <v>218</v>
      </c>
      <c r="BK214" s="110">
        <f>ROUND(I214*H214,2)</f>
        <v>0</v>
      </c>
      <c r="BL214" s="15" t="s">
        <v>253</v>
      </c>
      <c r="BM214" s="145" t="s">
        <v>1641</v>
      </c>
    </row>
    <row r="215" spans="2:65" s="1" customFormat="1" ht="44.25" customHeight="1">
      <c r="B215" s="26"/>
      <c r="C215" s="133" t="s">
        <v>371</v>
      </c>
      <c r="D215" s="133" t="s">
        <v>237</v>
      </c>
      <c r="E215" s="134" t="s">
        <v>1642</v>
      </c>
      <c r="F215" s="135" t="s">
        <v>1643</v>
      </c>
      <c r="G215" s="136" t="s">
        <v>243</v>
      </c>
      <c r="H215" s="137">
        <v>1</v>
      </c>
      <c r="I215" s="312"/>
      <c r="J215" s="138">
        <f>ROUND(I215*H215,2)</f>
        <v>0</v>
      </c>
      <c r="K215" s="139"/>
      <c r="L215" s="140"/>
      <c r="M215" s="141" t="s">
        <v>103</v>
      </c>
      <c r="N215" s="142" t="s">
        <v>134</v>
      </c>
      <c r="P215" s="143">
        <f>O215*H215</f>
        <v>0</v>
      </c>
      <c r="Q215" s="143">
        <v>0.68</v>
      </c>
      <c r="R215" s="143">
        <f>Q215*H215</f>
        <v>0.68</v>
      </c>
      <c r="S215" s="143">
        <v>0</v>
      </c>
      <c r="T215" s="144">
        <f>S215*H215</f>
        <v>0</v>
      </c>
      <c r="AR215" s="145" t="s">
        <v>269</v>
      </c>
      <c r="AT215" s="145" t="s">
        <v>237</v>
      </c>
      <c r="AU215" s="145" t="s">
        <v>218</v>
      </c>
      <c r="AY215" s="15" t="s">
        <v>239</v>
      </c>
      <c r="BE215" s="110">
        <f>IF(N215="základná",J215,0)</f>
        <v>0</v>
      </c>
      <c r="BF215" s="110">
        <f>IF(N215="znížená",J215,0)</f>
        <v>0</v>
      </c>
      <c r="BG215" s="110">
        <f>IF(N215="zákl. prenesená",J215,0)</f>
        <v>0</v>
      </c>
      <c r="BH215" s="110">
        <f>IF(N215="zníž. prenesená",J215,0)</f>
        <v>0</v>
      </c>
      <c r="BI215" s="110">
        <f>IF(N215="nulová",J215,0)</f>
        <v>0</v>
      </c>
      <c r="BJ215" s="15" t="s">
        <v>218</v>
      </c>
      <c r="BK215" s="110">
        <f>ROUND(I215*H215,2)</f>
        <v>0</v>
      </c>
      <c r="BL215" s="15" t="s">
        <v>253</v>
      </c>
      <c r="BM215" s="145" t="s">
        <v>1644</v>
      </c>
    </row>
    <row r="216" spans="2:65" s="1" customFormat="1" ht="38.1" customHeight="1">
      <c r="B216" s="26"/>
      <c r="C216" s="146" t="s">
        <v>375</v>
      </c>
      <c r="D216" s="146" t="s">
        <v>471</v>
      </c>
      <c r="E216" s="147" t="s">
        <v>1645</v>
      </c>
      <c r="F216" s="148" t="s">
        <v>1646</v>
      </c>
      <c r="G216" s="149" t="s">
        <v>243</v>
      </c>
      <c r="H216" s="150">
        <v>1</v>
      </c>
      <c r="I216" s="313"/>
      <c r="J216" s="151">
        <f>ROUND(I216*H216,2)</f>
        <v>0</v>
      </c>
      <c r="K216" s="152"/>
      <c r="L216" s="26"/>
      <c r="M216" s="153" t="s">
        <v>103</v>
      </c>
      <c r="N216" s="106" t="s">
        <v>134</v>
      </c>
      <c r="P216" s="143">
        <f>O216*H216</f>
        <v>0</v>
      </c>
      <c r="Q216" s="143">
        <v>0</v>
      </c>
      <c r="R216" s="143">
        <f>Q216*H216</f>
        <v>0</v>
      </c>
      <c r="S216" s="143">
        <v>0</v>
      </c>
      <c r="T216" s="144">
        <f>S216*H216</f>
        <v>0</v>
      </c>
      <c r="AR216" s="145" t="s">
        <v>253</v>
      </c>
      <c r="AT216" s="145" t="s">
        <v>471</v>
      </c>
      <c r="AU216" s="145" t="s">
        <v>218</v>
      </c>
      <c r="AY216" s="15" t="s">
        <v>239</v>
      </c>
      <c r="BE216" s="110">
        <f>IF(N216="základná",J216,0)</f>
        <v>0</v>
      </c>
      <c r="BF216" s="110">
        <f>IF(N216="znížená",J216,0)</f>
        <v>0</v>
      </c>
      <c r="BG216" s="110">
        <f>IF(N216="zákl. prenesená",J216,0)</f>
        <v>0</v>
      </c>
      <c r="BH216" s="110">
        <f>IF(N216="zníž. prenesená",J216,0)</f>
        <v>0</v>
      </c>
      <c r="BI216" s="110">
        <f>IF(N216="nulová",J216,0)</f>
        <v>0</v>
      </c>
      <c r="BJ216" s="15" t="s">
        <v>218</v>
      </c>
      <c r="BK216" s="110">
        <f>ROUND(I216*H216,2)</f>
        <v>0</v>
      </c>
      <c r="BL216" s="15" t="s">
        <v>253</v>
      </c>
      <c r="BM216" s="145" t="s">
        <v>1647</v>
      </c>
    </row>
    <row r="217" spans="2:65" s="12" customFormat="1">
      <c r="B217" s="159"/>
      <c r="D217" s="160" t="s">
        <v>831</v>
      </c>
      <c r="E217" s="161" t="s">
        <v>103</v>
      </c>
      <c r="F217" s="162" t="s">
        <v>1648</v>
      </c>
      <c r="H217" s="163">
        <v>1</v>
      </c>
      <c r="L217" s="159"/>
      <c r="M217" s="164"/>
      <c r="T217" s="165"/>
      <c r="AT217" s="161" t="s">
        <v>831</v>
      </c>
      <c r="AU217" s="161" t="s">
        <v>218</v>
      </c>
      <c r="AV217" s="12" t="s">
        <v>218</v>
      </c>
      <c r="AW217" s="12" t="s">
        <v>126</v>
      </c>
      <c r="AX217" s="12" t="s">
        <v>103</v>
      </c>
      <c r="AY217" s="161" t="s">
        <v>239</v>
      </c>
    </row>
    <row r="218" spans="2:65" s="1" customFormat="1" ht="24.2" customHeight="1">
      <c r="B218" s="26"/>
      <c r="C218" s="133" t="s">
        <v>379</v>
      </c>
      <c r="D218" s="133" t="s">
        <v>237</v>
      </c>
      <c r="E218" s="134" t="s">
        <v>1649</v>
      </c>
      <c r="F218" s="135" t="s">
        <v>1650</v>
      </c>
      <c r="G218" s="136" t="s">
        <v>243</v>
      </c>
      <c r="H218" s="137">
        <v>1</v>
      </c>
      <c r="I218" s="312"/>
      <c r="J218" s="138">
        <f t="shared" ref="J218:J223" si="5">ROUND(I218*H218,2)</f>
        <v>0</v>
      </c>
      <c r="K218" s="139"/>
      <c r="L218" s="140"/>
      <c r="M218" s="141" t="s">
        <v>103</v>
      </c>
      <c r="N218" s="142" t="s">
        <v>134</v>
      </c>
      <c r="P218" s="143">
        <f t="shared" ref="P218:P223" si="6">O218*H218</f>
        <v>0</v>
      </c>
      <c r="Q218" s="143">
        <v>7.7999999999999996E-3</v>
      </c>
      <c r="R218" s="143">
        <f t="shared" ref="R218:R223" si="7">Q218*H218</f>
        <v>7.7999999999999996E-3</v>
      </c>
      <c r="S218" s="143">
        <v>0</v>
      </c>
      <c r="T218" s="144">
        <f t="shared" ref="T218:T223" si="8">S218*H218</f>
        <v>0</v>
      </c>
      <c r="AR218" s="145" t="s">
        <v>269</v>
      </c>
      <c r="AT218" s="145" t="s">
        <v>237</v>
      </c>
      <c r="AU218" s="145" t="s">
        <v>218</v>
      </c>
      <c r="AY218" s="15" t="s">
        <v>239</v>
      </c>
      <c r="BE218" s="110">
        <f t="shared" ref="BE218:BE223" si="9">IF(N218="základná",J218,0)</f>
        <v>0</v>
      </c>
      <c r="BF218" s="110">
        <f t="shared" ref="BF218:BF223" si="10">IF(N218="znížená",J218,0)</f>
        <v>0</v>
      </c>
      <c r="BG218" s="110">
        <f t="shared" ref="BG218:BG223" si="11">IF(N218="zákl. prenesená",J218,0)</f>
        <v>0</v>
      </c>
      <c r="BH218" s="110">
        <f t="shared" ref="BH218:BH223" si="12">IF(N218="zníž. prenesená",J218,0)</f>
        <v>0</v>
      </c>
      <c r="BI218" s="110">
        <f t="shared" ref="BI218:BI223" si="13">IF(N218="nulová",J218,0)</f>
        <v>0</v>
      </c>
      <c r="BJ218" s="15" t="s">
        <v>218</v>
      </c>
      <c r="BK218" s="110">
        <f t="shared" ref="BK218:BK223" si="14">ROUND(I218*H218,2)</f>
        <v>0</v>
      </c>
      <c r="BL218" s="15" t="s">
        <v>253</v>
      </c>
      <c r="BM218" s="145" t="s">
        <v>1651</v>
      </c>
    </row>
    <row r="219" spans="2:65" s="1" customFormat="1" ht="24.2" customHeight="1">
      <c r="B219" s="26"/>
      <c r="C219" s="133" t="s">
        <v>383</v>
      </c>
      <c r="D219" s="133" t="s">
        <v>237</v>
      </c>
      <c r="E219" s="134" t="s">
        <v>1652</v>
      </c>
      <c r="F219" s="135" t="s">
        <v>1653</v>
      </c>
      <c r="G219" s="136" t="s">
        <v>243</v>
      </c>
      <c r="H219" s="137">
        <v>1</v>
      </c>
      <c r="I219" s="312"/>
      <c r="J219" s="138">
        <f t="shared" si="5"/>
        <v>0</v>
      </c>
      <c r="K219" s="139"/>
      <c r="L219" s="140"/>
      <c r="M219" s="141" t="s">
        <v>103</v>
      </c>
      <c r="N219" s="142" t="s">
        <v>134</v>
      </c>
      <c r="P219" s="143">
        <f t="shared" si="6"/>
        <v>0</v>
      </c>
      <c r="Q219" s="143">
        <v>1.4489999999999999E-2</v>
      </c>
      <c r="R219" s="143">
        <f t="shared" si="7"/>
        <v>1.4489999999999999E-2</v>
      </c>
      <c r="S219" s="143">
        <v>0</v>
      </c>
      <c r="T219" s="144">
        <f t="shared" si="8"/>
        <v>0</v>
      </c>
      <c r="AR219" s="145" t="s">
        <v>269</v>
      </c>
      <c r="AT219" s="145" t="s">
        <v>237</v>
      </c>
      <c r="AU219" s="145" t="s">
        <v>218</v>
      </c>
      <c r="AY219" s="15" t="s">
        <v>239</v>
      </c>
      <c r="BE219" s="110">
        <f t="shared" si="9"/>
        <v>0</v>
      </c>
      <c r="BF219" s="110">
        <f t="shared" si="10"/>
        <v>0</v>
      </c>
      <c r="BG219" s="110">
        <f t="shared" si="11"/>
        <v>0</v>
      </c>
      <c r="BH219" s="110">
        <f t="shared" si="12"/>
        <v>0</v>
      </c>
      <c r="BI219" s="110">
        <f t="shared" si="13"/>
        <v>0</v>
      </c>
      <c r="BJ219" s="15" t="s">
        <v>218</v>
      </c>
      <c r="BK219" s="110">
        <f t="shared" si="14"/>
        <v>0</v>
      </c>
      <c r="BL219" s="15" t="s">
        <v>253</v>
      </c>
      <c r="BM219" s="145" t="s">
        <v>1654</v>
      </c>
    </row>
    <row r="220" spans="2:65" s="1" customFormat="1" ht="24.2" customHeight="1">
      <c r="B220" s="26"/>
      <c r="C220" s="133" t="s">
        <v>387</v>
      </c>
      <c r="D220" s="133" t="s">
        <v>237</v>
      </c>
      <c r="E220" s="134" t="s">
        <v>1655</v>
      </c>
      <c r="F220" s="135" t="s">
        <v>1656</v>
      </c>
      <c r="G220" s="136" t="s">
        <v>243</v>
      </c>
      <c r="H220" s="137">
        <v>1</v>
      </c>
      <c r="I220" s="312"/>
      <c r="J220" s="138">
        <f t="shared" si="5"/>
        <v>0</v>
      </c>
      <c r="K220" s="139"/>
      <c r="L220" s="140"/>
      <c r="M220" s="141" t="s">
        <v>103</v>
      </c>
      <c r="N220" s="142" t="s">
        <v>134</v>
      </c>
      <c r="P220" s="143">
        <f t="shared" si="6"/>
        <v>0</v>
      </c>
      <c r="Q220" s="143">
        <v>5.8799999999999998E-3</v>
      </c>
      <c r="R220" s="143">
        <f t="shared" si="7"/>
        <v>5.8799999999999998E-3</v>
      </c>
      <c r="S220" s="143">
        <v>0</v>
      </c>
      <c r="T220" s="144">
        <f t="shared" si="8"/>
        <v>0</v>
      </c>
      <c r="AR220" s="145" t="s">
        <v>269</v>
      </c>
      <c r="AT220" s="145" t="s">
        <v>237</v>
      </c>
      <c r="AU220" s="145" t="s">
        <v>218</v>
      </c>
      <c r="AY220" s="15" t="s">
        <v>239</v>
      </c>
      <c r="BE220" s="110">
        <f t="shared" si="9"/>
        <v>0</v>
      </c>
      <c r="BF220" s="110">
        <f t="shared" si="10"/>
        <v>0</v>
      </c>
      <c r="BG220" s="110">
        <f t="shared" si="11"/>
        <v>0</v>
      </c>
      <c r="BH220" s="110">
        <f t="shared" si="12"/>
        <v>0</v>
      </c>
      <c r="BI220" s="110">
        <f t="shared" si="13"/>
        <v>0</v>
      </c>
      <c r="BJ220" s="15" t="s">
        <v>218</v>
      </c>
      <c r="BK220" s="110">
        <f t="shared" si="14"/>
        <v>0</v>
      </c>
      <c r="BL220" s="15" t="s">
        <v>253</v>
      </c>
      <c r="BM220" s="145" t="s">
        <v>1657</v>
      </c>
    </row>
    <row r="221" spans="2:65" s="1" customFormat="1" ht="24.2" customHeight="1">
      <c r="B221" s="26"/>
      <c r="C221" s="133" t="s">
        <v>391</v>
      </c>
      <c r="D221" s="133" t="s">
        <v>237</v>
      </c>
      <c r="E221" s="134" t="s">
        <v>1658</v>
      </c>
      <c r="F221" s="135" t="s">
        <v>1659</v>
      </c>
      <c r="G221" s="136" t="s">
        <v>243</v>
      </c>
      <c r="H221" s="137">
        <v>2</v>
      </c>
      <c r="I221" s="312"/>
      <c r="J221" s="138">
        <f t="shared" si="5"/>
        <v>0</v>
      </c>
      <c r="K221" s="139"/>
      <c r="L221" s="140"/>
      <c r="M221" s="141" t="s">
        <v>103</v>
      </c>
      <c r="N221" s="142" t="s">
        <v>134</v>
      </c>
      <c r="P221" s="143">
        <f t="shared" si="6"/>
        <v>0</v>
      </c>
      <c r="Q221" s="143">
        <v>6.6E-4</v>
      </c>
      <c r="R221" s="143">
        <f t="shared" si="7"/>
        <v>1.32E-3</v>
      </c>
      <c r="S221" s="143">
        <v>0</v>
      </c>
      <c r="T221" s="144">
        <f t="shared" si="8"/>
        <v>0</v>
      </c>
      <c r="AR221" s="145" t="s">
        <v>269</v>
      </c>
      <c r="AT221" s="145" t="s">
        <v>237</v>
      </c>
      <c r="AU221" s="145" t="s">
        <v>218</v>
      </c>
      <c r="AY221" s="15" t="s">
        <v>239</v>
      </c>
      <c r="BE221" s="110">
        <f t="shared" si="9"/>
        <v>0</v>
      </c>
      <c r="BF221" s="110">
        <f t="shared" si="10"/>
        <v>0</v>
      </c>
      <c r="BG221" s="110">
        <f t="shared" si="11"/>
        <v>0</v>
      </c>
      <c r="BH221" s="110">
        <f t="shared" si="12"/>
        <v>0</v>
      </c>
      <c r="BI221" s="110">
        <f t="shared" si="13"/>
        <v>0</v>
      </c>
      <c r="BJ221" s="15" t="s">
        <v>218</v>
      </c>
      <c r="BK221" s="110">
        <f t="shared" si="14"/>
        <v>0</v>
      </c>
      <c r="BL221" s="15" t="s">
        <v>253</v>
      </c>
      <c r="BM221" s="145" t="s">
        <v>1660</v>
      </c>
    </row>
    <row r="222" spans="2:65" s="1" customFormat="1" ht="24.2" customHeight="1">
      <c r="B222" s="26"/>
      <c r="C222" s="133" t="s">
        <v>395</v>
      </c>
      <c r="D222" s="133" t="s">
        <v>237</v>
      </c>
      <c r="E222" s="134" t="s">
        <v>1661</v>
      </c>
      <c r="F222" s="135" t="s">
        <v>1662</v>
      </c>
      <c r="G222" s="136" t="s">
        <v>243</v>
      </c>
      <c r="H222" s="137">
        <v>1</v>
      </c>
      <c r="I222" s="312"/>
      <c r="J222" s="138">
        <f t="shared" si="5"/>
        <v>0</v>
      </c>
      <c r="K222" s="139"/>
      <c r="L222" s="140"/>
      <c r="M222" s="141" t="s">
        <v>103</v>
      </c>
      <c r="N222" s="142" t="s">
        <v>134</v>
      </c>
      <c r="P222" s="143">
        <f t="shared" si="6"/>
        <v>0</v>
      </c>
      <c r="Q222" s="143">
        <v>2.0500000000000001E-2</v>
      </c>
      <c r="R222" s="143">
        <f t="shared" si="7"/>
        <v>2.0500000000000001E-2</v>
      </c>
      <c r="S222" s="143">
        <v>0</v>
      </c>
      <c r="T222" s="144">
        <f t="shared" si="8"/>
        <v>0</v>
      </c>
      <c r="AR222" s="145" t="s">
        <v>269</v>
      </c>
      <c r="AT222" s="145" t="s">
        <v>237</v>
      </c>
      <c r="AU222" s="145" t="s">
        <v>218</v>
      </c>
      <c r="AY222" s="15" t="s">
        <v>239</v>
      </c>
      <c r="BE222" s="110">
        <f t="shared" si="9"/>
        <v>0</v>
      </c>
      <c r="BF222" s="110">
        <f t="shared" si="10"/>
        <v>0</v>
      </c>
      <c r="BG222" s="110">
        <f t="shared" si="11"/>
        <v>0</v>
      </c>
      <c r="BH222" s="110">
        <f t="shared" si="12"/>
        <v>0</v>
      </c>
      <c r="BI222" s="110">
        <f t="shared" si="13"/>
        <v>0</v>
      </c>
      <c r="BJ222" s="15" t="s">
        <v>218</v>
      </c>
      <c r="BK222" s="110">
        <f t="shared" si="14"/>
        <v>0</v>
      </c>
      <c r="BL222" s="15" t="s">
        <v>253</v>
      </c>
      <c r="BM222" s="145" t="s">
        <v>1663</v>
      </c>
    </row>
    <row r="223" spans="2:65" s="1" customFormat="1" ht="38.1" customHeight="1">
      <c r="B223" s="26"/>
      <c r="C223" s="146" t="s">
        <v>399</v>
      </c>
      <c r="D223" s="146" t="s">
        <v>471</v>
      </c>
      <c r="E223" s="147" t="s">
        <v>1664</v>
      </c>
      <c r="F223" s="148" t="s">
        <v>1665</v>
      </c>
      <c r="G223" s="149" t="s">
        <v>243</v>
      </c>
      <c r="H223" s="150">
        <v>1</v>
      </c>
      <c r="I223" s="313"/>
      <c r="J223" s="151">
        <f t="shared" si="5"/>
        <v>0</v>
      </c>
      <c r="K223" s="152"/>
      <c r="L223" s="26"/>
      <c r="M223" s="153" t="s">
        <v>103</v>
      </c>
      <c r="N223" s="106" t="s">
        <v>134</v>
      </c>
      <c r="P223" s="143">
        <f t="shared" si="6"/>
        <v>0</v>
      </c>
      <c r="Q223" s="143">
        <v>0</v>
      </c>
      <c r="R223" s="143">
        <f t="shared" si="7"/>
        <v>0</v>
      </c>
      <c r="S223" s="143">
        <v>0</v>
      </c>
      <c r="T223" s="144">
        <f t="shared" si="8"/>
        <v>0</v>
      </c>
      <c r="AR223" s="145" t="s">
        <v>253</v>
      </c>
      <c r="AT223" s="145" t="s">
        <v>471</v>
      </c>
      <c r="AU223" s="145" t="s">
        <v>218</v>
      </c>
      <c r="AY223" s="15" t="s">
        <v>239</v>
      </c>
      <c r="BE223" s="110">
        <f t="shared" si="9"/>
        <v>0</v>
      </c>
      <c r="BF223" s="110">
        <f t="shared" si="10"/>
        <v>0</v>
      </c>
      <c r="BG223" s="110">
        <f t="shared" si="11"/>
        <v>0</v>
      </c>
      <c r="BH223" s="110">
        <f t="shared" si="12"/>
        <v>0</v>
      </c>
      <c r="BI223" s="110">
        <f t="shared" si="13"/>
        <v>0</v>
      </c>
      <c r="BJ223" s="15" t="s">
        <v>218</v>
      </c>
      <c r="BK223" s="110">
        <f t="shared" si="14"/>
        <v>0</v>
      </c>
      <c r="BL223" s="15" t="s">
        <v>253</v>
      </c>
      <c r="BM223" s="145" t="s">
        <v>1666</v>
      </c>
    </row>
    <row r="224" spans="2:65" s="12" customFormat="1">
      <c r="B224" s="159"/>
      <c r="D224" s="160" t="s">
        <v>831</v>
      </c>
      <c r="E224" s="161" t="s">
        <v>103</v>
      </c>
      <c r="F224" s="162" t="s">
        <v>1667</v>
      </c>
      <c r="H224" s="163">
        <v>1</v>
      </c>
      <c r="L224" s="159"/>
      <c r="M224" s="164"/>
      <c r="T224" s="165"/>
      <c r="AT224" s="161" t="s">
        <v>831</v>
      </c>
      <c r="AU224" s="161" t="s">
        <v>218</v>
      </c>
      <c r="AV224" s="12" t="s">
        <v>218</v>
      </c>
      <c r="AW224" s="12" t="s">
        <v>126</v>
      </c>
      <c r="AX224" s="12" t="s">
        <v>103</v>
      </c>
      <c r="AY224" s="161" t="s">
        <v>239</v>
      </c>
    </row>
    <row r="225" spans="2:65" s="1" customFormat="1" ht="24.2" customHeight="1">
      <c r="B225" s="26"/>
      <c r="C225" s="133" t="s">
        <v>403</v>
      </c>
      <c r="D225" s="133" t="s">
        <v>237</v>
      </c>
      <c r="E225" s="134" t="s">
        <v>1668</v>
      </c>
      <c r="F225" s="135" t="s">
        <v>1669</v>
      </c>
      <c r="G225" s="136" t="s">
        <v>243</v>
      </c>
      <c r="H225" s="137">
        <v>1</v>
      </c>
      <c r="I225" s="312"/>
      <c r="J225" s="138">
        <f t="shared" ref="J225:J232" si="15">ROUND(I225*H225,2)</f>
        <v>0</v>
      </c>
      <c r="K225" s="139"/>
      <c r="L225" s="140"/>
      <c r="M225" s="141" t="s">
        <v>103</v>
      </c>
      <c r="N225" s="142" t="s">
        <v>134</v>
      </c>
      <c r="P225" s="143">
        <f t="shared" ref="P225:P232" si="16">O225*H225</f>
        <v>0</v>
      </c>
      <c r="Q225" s="143">
        <v>2.5999999999999999E-2</v>
      </c>
      <c r="R225" s="143">
        <f t="shared" ref="R225:R232" si="17">Q225*H225</f>
        <v>2.5999999999999999E-2</v>
      </c>
      <c r="S225" s="143">
        <v>0</v>
      </c>
      <c r="T225" s="144">
        <f t="shared" ref="T225:T232" si="18">S225*H225</f>
        <v>0</v>
      </c>
      <c r="AR225" s="145" t="s">
        <v>269</v>
      </c>
      <c r="AT225" s="145" t="s">
        <v>237</v>
      </c>
      <c r="AU225" s="145" t="s">
        <v>218</v>
      </c>
      <c r="AY225" s="15" t="s">
        <v>239</v>
      </c>
      <c r="BE225" s="110">
        <f t="shared" ref="BE225:BE232" si="19">IF(N225="základná",J225,0)</f>
        <v>0</v>
      </c>
      <c r="BF225" s="110">
        <f t="shared" ref="BF225:BF232" si="20">IF(N225="znížená",J225,0)</f>
        <v>0</v>
      </c>
      <c r="BG225" s="110">
        <f t="shared" ref="BG225:BG232" si="21">IF(N225="zákl. prenesená",J225,0)</f>
        <v>0</v>
      </c>
      <c r="BH225" s="110">
        <f t="shared" ref="BH225:BH232" si="22">IF(N225="zníž. prenesená",J225,0)</f>
        <v>0</v>
      </c>
      <c r="BI225" s="110">
        <f t="shared" ref="BI225:BI232" si="23">IF(N225="nulová",J225,0)</f>
        <v>0</v>
      </c>
      <c r="BJ225" s="15" t="s">
        <v>218</v>
      </c>
      <c r="BK225" s="110">
        <f t="shared" ref="BK225:BK232" si="24">ROUND(I225*H225,2)</f>
        <v>0</v>
      </c>
      <c r="BL225" s="15" t="s">
        <v>253</v>
      </c>
      <c r="BM225" s="145" t="s">
        <v>1670</v>
      </c>
    </row>
    <row r="226" spans="2:65" s="1" customFormat="1" ht="33" customHeight="1">
      <c r="B226" s="26"/>
      <c r="C226" s="133" t="s">
        <v>407</v>
      </c>
      <c r="D226" s="133" t="s">
        <v>237</v>
      </c>
      <c r="E226" s="134" t="s">
        <v>1671</v>
      </c>
      <c r="F226" s="135" t="s">
        <v>1672</v>
      </c>
      <c r="G226" s="136" t="s">
        <v>243</v>
      </c>
      <c r="H226" s="137">
        <v>1</v>
      </c>
      <c r="I226" s="312"/>
      <c r="J226" s="138">
        <f t="shared" si="15"/>
        <v>0</v>
      </c>
      <c r="K226" s="139"/>
      <c r="L226" s="140"/>
      <c r="M226" s="141" t="s">
        <v>103</v>
      </c>
      <c r="N226" s="142" t="s">
        <v>134</v>
      </c>
      <c r="P226" s="143">
        <f t="shared" si="16"/>
        <v>0</v>
      </c>
      <c r="Q226" s="143">
        <v>4.5999999999999999E-3</v>
      </c>
      <c r="R226" s="143">
        <f t="shared" si="17"/>
        <v>4.5999999999999999E-3</v>
      </c>
      <c r="S226" s="143">
        <v>0</v>
      </c>
      <c r="T226" s="144">
        <f t="shared" si="18"/>
        <v>0</v>
      </c>
      <c r="AR226" s="145" t="s">
        <v>269</v>
      </c>
      <c r="AT226" s="145" t="s">
        <v>237</v>
      </c>
      <c r="AU226" s="145" t="s">
        <v>218</v>
      </c>
      <c r="AY226" s="15" t="s">
        <v>239</v>
      </c>
      <c r="BE226" s="110">
        <f t="shared" si="19"/>
        <v>0</v>
      </c>
      <c r="BF226" s="110">
        <f t="shared" si="20"/>
        <v>0</v>
      </c>
      <c r="BG226" s="110">
        <f t="shared" si="21"/>
        <v>0</v>
      </c>
      <c r="BH226" s="110">
        <f t="shared" si="22"/>
        <v>0</v>
      </c>
      <c r="BI226" s="110">
        <f t="shared" si="23"/>
        <v>0</v>
      </c>
      <c r="BJ226" s="15" t="s">
        <v>218</v>
      </c>
      <c r="BK226" s="110">
        <f t="shared" si="24"/>
        <v>0</v>
      </c>
      <c r="BL226" s="15" t="s">
        <v>253</v>
      </c>
      <c r="BM226" s="145" t="s">
        <v>1673</v>
      </c>
    </row>
    <row r="227" spans="2:65" s="1" customFormat="1" ht="24.2" customHeight="1">
      <c r="B227" s="26"/>
      <c r="C227" s="133" t="s">
        <v>411</v>
      </c>
      <c r="D227" s="133" t="s">
        <v>237</v>
      </c>
      <c r="E227" s="134" t="s">
        <v>1674</v>
      </c>
      <c r="F227" s="135" t="s">
        <v>1675</v>
      </c>
      <c r="G227" s="136" t="s">
        <v>243</v>
      </c>
      <c r="H227" s="137">
        <v>1</v>
      </c>
      <c r="I227" s="312"/>
      <c r="J227" s="138">
        <f t="shared" si="15"/>
        <v>0</v>
      </c>
      <c r="K227" s="139"/>
      <c r="L227" s="140"/>
      <c r="M227" s="141" t="s">
        <v>103</v>
      </c>
      <c r="N227" s="142" t="s">
        <v>134</v>
      </c>
      <c r="P227" s="143">
        <f t="shared" si="16"/>
        <v>0</v>
      </c>
      <c r="Q227" s="143">
        <v>3.8999999999999999E-4</v>
      </c>
      <c r="R227" s="143">
        <f t="shared" si="17"/>
        <v>3.8999999999999999E-4</v>
      </c>
      <c r="S227" s="143">
        <v>0</v>
      </c>
      <c r="T227" s="144">
        <f t="shared" si="18"/>
        <v>0</v>
      </c>
      <c r="AR227" s="145" t="s">
        <v>269</v>
      </c>
      <c r="AT227" s="145" t="s">
        <v>237</v>
      </c>
      <c r="AU227" s="145" t="s">
        <v>218</v>
      </c>
      <c r="AY227" s="15" t="s">
        <v>239</v>
      </c>
      <c r="BE227" s="110">
        <f t="shared" si="19"/>
        <v>0</v>
      </c>
      <c r="BF227" s="110">
        <f t="shared" si="20"/>
        <v>0</v>
      </c>
      <c r="BG227" s="110">
        <f t="shared" si="21"/>
        <v>0</v>
      </c>
      <c r="BH227" s="110">
        <f t="shared" si="22"/>
        <v>0</v>
      </c>
      <c r="BI227" s="110">
        <f t="shared" si="23"/>
        <v>0</v>
      </c>
      <c r="BJ227" s="15" t="s">
        <v>218</v>
      </c>
      <c r="BK227" s="110">
        <f t="shared" si="24"/>
        <v>0</v>
      </c>
      <c r="BL227" s="15" t="s">
        <v>253</v>
      </c>
      <c r="BM227" s="145" t="s">
        <v>1676</v>
      </c>
    </row>
    <row r="228" spans="2:65" s="1" customFormat="1" ht="24.2" customHeight="1">
      <c r="B228" s="26"/>
      <c r="C228" s="133" t="s">
        <v>416</v>
      </c>
      <c r="D228" s="133" t="s">
        <v>237</v>
      </c>
      <c r="E228" s="134" t="s">
        <v>1677</v>
      </c>
      <c r="F228" s="135" t="s">
        <v>1678</v>
      </c>
      <c r="G228" s="136" t="s">
        <v>243</v>
      </c>
      <c r="H228" s="137">
        <v>2</v>
      </c>
      <c r="I228" s="312"/>
      <c r="J228" s="138">
        <f t="shared" si="15"/>
        <v>0</v>
      </c>
      <c r="K228" s="139"/>
      <c r="L228" s="140"/>
      <c r="M228" s="141" t="s">
        <v>103</v>
      </c>
      <c r="N228" s="142" t="s">
        <v>134</v>
      </c>
      <c r="P228" s="143">
        <f t="shared" si="16"/>
        <v>0</v>
      </c>
      <c r="Q228" s="143">
        <v>3.2000000000000002E-3</v>
      </c>
      <c r="R228" s="143">
        <f t="shared" si="17"/>
        <v>6.4000000000000003E-3</v>
      </c>
      <c r="S228" s="143">
        <v>0</v>
      </c>
      <c r="T228" s="144">
        <f t="shared" si="18"/>
        <v>0</v>
      </c>
      <c r="AR228" s="145" t="s">
        <v>269</v>
      </c>
      <c r="AT228" s="145" t="s">
        <v>237</v>
      </c>
      <c r="AU228" s="145" t="s">
        <v>218</v>
      </c>
      <c r="AY228" s="15" t="s">
        <v>239</v>
      </c>
      <c r="BE228" s="110">
        <f t="shared" si="19"/>
        <v>0</v>
      </c>
      <c r="BF228" s="110">
        <f t="shared" si="20"/>
        <v>0</v>
      </c>
      <c r="BG228" s="110">
        <f t="shared" si="21"/>
        <v>0</v>
      </c>
      <c r="BH228" s="110">
        <f t="shared" si="22"/>
        <v>0</v>
      </c>
      <c r="BI228" s="110">
        <f t="shared" si="23"/>
        <v>0</v>
      </c>
      <c r="BJ228" s="15" t="s">
        <v>218</v>
      </c>
      <c r="BK228" s="110">
        <f t="shared" si="24"/>
        <v>0</v>
      </c>
      <c r="BL228" s="15" t="s">
        <v>253</v>
      </c>
      <c r="BM228" s="145" t="s">
        <v>1679</v>
      </c>
    </row>
    <row r="229" spans="2:65" s="1" customFormat="1" ht="24.2" customHeight="1">
      <c r="B229" s="26"/>
      <c r="C229" s="133" t="s">
        <v>420</v>
      </c>
      <c r="D229" s="133" t="s">
        <v>237</v>
      </c>
      <c r="E229" s="134" t="s">
        <v>1680</v>
      </c>
      <c r="F229" s="135" t="s">
        <v>1681</v>
      </c>
      <c r="G229" s="136" t="s">
        <v>243</v>
      </c>
      <c r="H229" s="137">
        <v>2</v>
      </c>
      <c r="I229" s="312"/>
      <c r="J229" s="138">
        <f t="shared" si="15"/>
        <v>0</v>
      </c>
      <c r="K229" s="139"/>
      <c r="L229" s="140"/>
      <c r="M229" s="141" t="s">
        <v>103</v>
      </c>
      <c r="N229" s="142" t="s">
        <v>134</v>
      </c>
      <c r="P229" s="143">
        <f t="shared" si="16"/>
        <v>0</v>
      </c>
      <c r="Q229" s="143">
        <v>0.15229999999999999</v>
      </c>
      <c r="R229" s="143">
        <f t="shared" si="17"/>
        <v>0.30459999999999998</v>
      </c>
      <c r="S229" s="143">
        <v>0</v>
      </c>
      <c r="T229" s="144">
        <f t="shared" si="18"/>
        <v>0</v>
      </c>
      <c r="AR229" s="145" t="s">
        <v>269</v>
      </c>
      <c r="AT229" s="145" t="s">
        <v>237</v>
      </c>
      <c r="AU229" s="145" t="s">
        <v>218</v>
      </c>
      <c r="AY229" s="15" t="s">
        <v>239</v>
      </c>
      <c r="BE229" s="110">
        <f t="shared" si="19"/>
        <v>0</v>
      </c>
      <c r="BF229" s="110">
        <f t="shared" si="20"/>
        <v>0</v>
      </c>
      <c r="BG229" s="110">
        <f t="shared" si="21"/>
        <v>0</v>
      </c>
      <c r="BH229" s="110">
        <f t="shared" si="22"/>
        <v>0</v>
      </c>
      <c r="BI229" s="110">
        <f t="shared" si="23"/>
        <v>0</v>
      </c>
      <c r="BJ229" s="15" t="s">
        <v>218</v>
      </c>
      <c r="BK229" s="110">
        <f t="shared" si="24"/>
        <v>0</v>
      </c>
      <c r="BL229" s="15" t="s">
        <v>253</v>
      </c>
      <c r="BM229" s="145" t="s">
        <v>1682</v>
      </c>
    </row>
    <row r="230" spans="2:65" s="1" customFormat="1" ht="24.2" customHeight="1">
      <c r="B230" s="26"/>
      <c r="C230" s="133" t="s">
        <v>424</v>
      </c>
      <c r="D230" s="133" t="s">
        <v>237</v>
      </c>
      <c r="E230" s="134" t="s">
        <v>1655</v>
      </c>
      <c r="F230" s="135" t="s">
        <v>1656</v>
      </c>
      <c r="G230" s="136" t="s">
        <v>243</v>
      </c>
      <c r="H230" s="137">
        <v>1</v>
      </c>
      <c r="I230" s="312"/>
      <c r="J230" s="138">
        <f>ROUND(I230*H230,2)</f>
        <v>0</v>
      </c>
      <c r="K230" s="139"/>
      <c r="L230" s="140"/>
      <c r="M230" s="141" t="s">
        <v>103</v>
      </c>
      <c r="N230" s="142" t="s">
        <v>134</v>
      </c>
      <c r="P230" s="143">
        <f t="shared" si="16"/>
        <v>0</v>
      </c>
      <c r="Q230" s="143">
        <v>5.8799999999999998E-3</v>
      </c>
      <c r="R230" s="143">
        <f t="shared" si="17"/>
        <v>5.8799999999999998E-3</v>
      </c>
      <c r="S230" s="143">
        <v>0</v>
      </c>
      <c r="T230" s="144">
        <f t="shared" si="18"/>
        <v>0</v>
      </c>
      <c r="AR230" s="145" t="s">
        <v>269</v>
      </c>
      <c r="AT230" s="145" t="s">
        <v>237</v>
      </c>
      <c r="AU230" s="145" t="s">
        <v>218</v>
      </c>
      <c r="AY230" s="15" t="s">
        <v>239</v>
      </c>
      <c r="BE230" s="110">
        <f t="shared" si="19"/>
        <v>0</v>
      </c>
      <c r="BF230" s="110">
        <f t="shared" si="20"/>
        <v>0</v>
      </c>
      <c r="BG230" s="110">
        <f t="shared" si="21"/>
        <v>0</v>
      </c>
      <c r="BH230" s="110">
        <f t="shared" si="22"/>
        <v>0</v>
      </c>
      <c r="BI230" s="110">
        <f t="shared" si="23"/>
        <v>0</v>
      </c>
      <c r="BJ230" s="15" t="s">
        <v>218</v>
      </c>
      <c r="BK230" s="110">
        <f t="shared" si="24"/>
        <v>0</v>
      </c>
      <c r="BL230" s="15" t="s">
        <v>253</v>
      </c>
      <c r="BM230" s="145" t="s">
        <v>1683</v>
      </c>
    </row>
    <row r="231" spans="2:65" s="1" customFormat="1" ht="24.2" customHeight="1">
      <c r="B231" s="26"/>
      <c r="C231" s="133" t="s">
        <v>428</v>
      </c>
      <c r="D231" s="133" t="s">
        <v>237</v>
      </c>
      <c r="E231" s="134" t="s">
        <v>1661</v>
      </c>
      <c r="F231" s="135" t="s">
        <v>1662</v>
      </c>
      <c r="G231" s="136" t="s">
        <v>243</v>
      </c>
      <c r="H231" s="137">
        <v>1</v>
      </c>
      <c r="I231" s="312"/>
      <c r="J231" s="138">
        <f t="shared" si="15"/>
        <v>0</v>
      </c>
      <c r="K231" s="139"/>
      <c r="L231" s="140"/>
      <c r="M231" s="141" t="s">
        <v>103</v>
      </c>
      <c r="N231" s="142" t="s">
        <v>134</v>
      </c>
      <c r="P231" s="143">
        <f t="shared" si="16"/>
        <v>0</v>
      </c>
      <c r="Q231" s="143">
        <v>2.0500000000000001E-2</v>
      </c>
      <c r="R231" s="143">
        <f t="shared" si="17"/>
        <v>2.0500000000000001E-2</v>
      </c>
      <c r="S231" s="143">
        <v>0</v>
      </c>
      <c r="T231" s="144">
        <f t="shared" si="18"/>
        <v>0</v>
      </c>
      <c r="AR231" s="145" t="s">
        <v>269</v>
      </c>
      <c r="AT231" s="145" t="s">
        <v>237</v>
      </c>
      <c r="AU231" s="145" t="s">
        <v>218</v>
      </c>
      <c r="AY231" s="15" t="s">
        <v>239</v>
      </c>
      <c r="BE231" s="110">
        <f t="shared" si="19"/>
        <v>0</v>
      </c>
      <c r="BF231" s="110">
        <f t="shared" si="20"/>
        <v>0</v>
      </c>
      <c r="BG231" s="110">
        <f t="shared" si="21"/>
        <v>0</v>
      </c>
      <c r="BH231" s="110">
        <f t="shared" si="22"/>
        <v>0</v>
      </c>
      <c r="BI231" s="110">
        <f t="shared" si="23"/>
        <v>0</v>
      </c>
      <c r="BJ231" s="15" t="s">
        <v>218</v>
      </c>
      <c r="BK231" s="110">
        <f t="shared" si="24"/>
        <v>0</v>
      </c>
      <c r="BL231" s="15" t="s">
        <v>253</v>
      </c>
      <c r="BM231" s="145" t="s">
        <v>1684</v>
      </c>
    </row>
    <row r="232" spans="2:65" s="1" customFormat="1" ht="24.2" customHeight="1">
      <c r="B232" s="26"/>
      <c r="C232" s="146" t="s">
        <v>432</v>
      </c>
      <c r="D232" s="146" t="s">
        <v>471</v>
      </c>
      <c r="E232" s="147" t="s">
        <v>1685</v>
      </c>
      <c r="F232" s="148" t="s">
        <v>1686</v>
      </c>
      <c r="G232" s="149" t="s">
        <v>349</v>
      </c>
      <c r="H232" s="150">
        <v>5.0999999999999996</v>
      </c>
      <c r="I232" s="313"/>
      <c r="J232" s="151">
        <f t="shared" si="15"/>
        <v>0</v>
      </c>
      <c r="K232" s="152"/>
      <c r="L232" s="26"/>
      <c r="M232" s="153" t="s">
        <v>103</v>
      </c>
      <c r="N232" s="106" t="s">
        <v>134</v>
      </c>
      <c r="P232" s="143">
        <f t="shared" si="16"/>
        <v>0</v>
      </c>
      <c r="Q232" s="143">
        <v>1E-4</v>
      </c>
      <c r="R232" s="143">
        <f t="shared" si="17"/>
        <v>5.1000000000000004E-4</v>
      </c>
      <c r="S232" s="143">
        <v>0</v>
      </c>
      <c r="T232" s="144">
        <f t="shared" si="18"/>
        <v>0</v>
      </c>
      <c r="AR232" s="145" t="s">
        <v>253</v>
      </c>
      <c r="AT232" s="145" t="s">
        <v>471</v>
      </c>
      <c r="AU232" s="145" t="s">
        <v>218</v>
      </c>
      <c r="AY232" s="15" t="s">
        <v>239</v>
      </c>
      <c r="BE232" s="110">
        <f t="shared" si="19"/>
        <v>0</v>
      </c>
      <c r="BF232" s="110">
        <f t="shared" si="20"/>
        <v>0</v>
      </c>
      <c r="BG232" s="110">
        <f t="shared" si="21"/>
        <v>0</v>
      </c>
      <c r="BH232" s="110">
        <f t="shared" si="22"/>
        <v>0</v>
      </c>
      <c r="BI232" s="110">
        <f t="shared" si="23"/>
        <v>0</v>
      </c>
      <c r="BJ232" s="15" t="s">
        <v>218</v>
      </c>
      <c r="BK232" s="110">
        <f t="shared" si="24"/>
        <v>0</v>
      </c>
      <c r="BL232" s="15" t="s">
        <v>253</v>
      </c>
      <c r="BM232" s="145" t="s">
        <v>1687</v>
      </c>
    </row>
    <row r="233" spans="2:65" s="12" customFormat="1">
      <c r="B233" s="159"/>
      <c r="D233" s="160" t="s">
        <v>831</v>
      </c>
      <c r="E233" s="161" t="s">
        <v>103</v>
      </c>
      <c r="F233" s="162" t="s">
        <v>1688</v>
      </c>
      <c r="H233" s="163">
        <v>5.0999999999999996</v>
      </c>
      <c r="L233" s="159"/>
      <c r="M233" s="164"/>
      <c r="T233" s="165"/>
      <c r="AT233" s="161" t="s">
        <v>831</v>
      </c>
      <c r="AU233" s="161" t="s">
        <v>218</v>
      </c>
      <c r="AV233" s="12" t="s">
        <v>218</v>
      </c>
      <c r="AW233" s="12" t="s">
        <v>126</v>
      </c>
      <c r="AX233" s="12" t="s">
        <v>103</v>
      </c>
      <c r="AY233" s="161" t="s">
        <v>239</v>
      </c>
    </row>
    <row r="234" spans="2:65" s="11" customFormat="1" ht="23.1" customHeight="1">
      <c r="B234" s="122"/>
      <c r="D234" s="123" t="s">
        <v>163</v>
      </c>
      <c r="E234" s="131" t="s">
        <v>636</v>
      </c>
      <c r="F234" s="131" t="s">
        <v>1059</v>
      </c>
      <c r="J234" s="132">
        <f>BK234</f>
        <v>0</v>
      </c>
      <c r="L234" s="122"/>
      <c r="M234" s="126"/>
      <c r="P234" s="127">
        <f>P235</f>
        <v>0</v>
      </c>
      <c r="R234" s="127">
        <f>R235</f>
        <v>0</v>
      </c>
      <c r="T234" s="128">
        <f>T235</f>
        <v>0</v>
      </c>
      <c r="AR234" s="123" t="s">
        <v>103</v>
      </c>
      <c r="AT234" s="129" t="s">
        <v>163</v>
      </c>
      <c r="AU234" s="129" t="s">
        <v>103</v>
      </c>
      <c r="AY234" s="123" t="s">
        <v>239</v>
      </c>
      <c r="BK234" s="130">
        <f>BK235</f>
        <v>0</v>
      </c>
    </row>
    <row r="235" spans="2:65" s="1" customFormat="1" ht="33" customHeight="1">
      <c r="B235" s="26"/>
      <c r="C235" s="146" t="s">
        <v>436</v>
      </c>
      <c r="D235" s="146" t="s">
        <v>471</v>
      </c>
      <c r="E235" s="147" t="s">
        <v>1689</v>
      </c>
      <c r="F235" s="148" t="s">
        <v>1690</v>
      </c>
      <c r="G235" s="149" t="s">
        <v>835</v>
      </c>
      <c r="H235" s="150">
        <v>387.39400000000001</v>
      </c>
      <c r="I235" s="313"/>
      <c r="J235" s="151">
        <f>ROUND(I235*H235,2)</f>
        <v>0</v>
      </c>
      <c r="K235" s="152"/>
      <c r="L235" s="26"/>
      <c r="M235" s="154" t="s">
        <v>103</v>
      </c>
      <c r="N235" s="155" t="s">
        <v>134</v>
      </c>
      <c r="O235" s="156"/>
      <c r="P235" s="157">
        <f>O235*H235</f>
        <v>0</v>
      </c>
      <c r="Q235" s="157">
        <v>0</v>
      </c>
      <c r="R235" s="157">
        <f>Q235*H235</f>
        <v>0</v>
      </c>
      <c r="S235" s="157">
        <v>0</v>
      </c>
      <c r="T235" s="158">
        <f>S235*H235</f>
        <v>0</v>
      </c>
      <c r="AR235" s="145" t="s">
        <v>253</v>
      </c>
      <c r="AT235" s="145" t="s">
        <v>471</v>
      </c>
      <c r="AU235" s="145" t="s">
        <v>218</v>
      </c>
      <c r="AY235" s="15" t="s">
        <v>239</v>
      </c>
      <c r="BE235" s="110">
        <f>IF(N235="základná",J235,0)</f>
        <v>0</v>
      </c>
      <c r="BF235" s="110">
        <f>IF(N235="znížená",J235,0)</f>
        <v>0</v>
      </c>
      <c r="BG235" s="110">
        <f>IF(N235="zákl. prenesená",J235,0)</f>
        <v>0</v>
      </c>
      <c r="BH235" s="110">
        <f>IF(N235="zníž. prenesená",J235,0)</f>
        <v>0</v>
      </c>
      <c r="BI235" s="110">
        <f>IF(N235="nulová",J235,0)</f>
        <v>0</v>
      </c>
      <c r="BJ235" s="15" t="s">
        <v>218</v>
      </c>
      <c r="BK235" s="110">
        <f>ROUND(I235*H235,2)</f>
        <v>0</v>
      </c>
      <c r="BL235" s="15" t="s">
        <v>253</v>
      </c>
      <c r="BM235" s="145" t="s">
        <v>1691</v>
      </c>
    </row>
    <row r="236" spans="2:65" s="1" customFormat="1" ht="6.95" customHeight="1">
      <c r="B236" s="36"/>
      <c r="C236" s="37"/>
      <c r="D236" s="37"/>
      <c r="E236" s="37"/>
      <c r="F236" s="37"/>
      <c r="G236" s="37"/>
      <c r="H236" s="37"/>
      <c r="I236" s="37"/>
      <c r="J236" s="37"/>
      <c r="K236" s="37"/>
      <c r="L236" s="26"/>
    </row>
  </sheetData>
  <sheetProtection algorithmName="SHA-512" hashValue="STkjUjtOtD09T+dSIOsTnj3TThzW7DyJNIXAvUs5Ldnenrq0u8BcZVRJMsfhBQn2IxNOv3Cc4vCCbl8ut2Br+Q==" saltValue="B3ucg0IV/k9Y7DF7OQqJiA==" spinCount="100000" sheet="1" objects="1" scenarios="1"/>
  <mergeCells count="14">
    <mergeCell ref="E9:H9"/>
    <mergeCell ref="D107:F107"/>
    <mergeCell ref="L2:V2"/>
    <mergeCell ref="D110:F110"/>
    <mergeCell ref="E85:H85"/>
    <mergeCell ref="E7:H7"/>
    <mergeCell ref="E87:H87"/>
    <mergeCell ref="D108:F108"/>
    <mergeCell ref="E125:H125"/>
    <mergeCell ref="E27:H27"/>
    <mergeCell ref="D109:F109"/>
    <mergeCell ref="E123:H123"/>
    <mergeCell ref="E18:H18"/>
    <mergeCell ref="D111:F1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BM189"/>
  <sheetViews>
    <sheetView showGridLines="0" topLeftCell="A71" workbookViewId="0">
      <selection activeCell="I135" sqref="I135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189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16.5" customHeight="1">
      <c r="B9" s="26"/>
      <c r="E9" s="318" t="s">
        <v>1692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J105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ROUND((SUM(BE105:BE112) + SUM(BE132:BE188)),  2)</f>
        <v>0</v>
      </c>
      <c r="G35" s="82"/>
      <c r="H35" s="82"/>
      <c r="I35" s="83">
        <v>0.23</v>
      </c>
      <c r="J35" s="81">
        <f>ROUND(((SUM(BE105:BE112) + SUM(BE132:BE188))*I35),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ROUND((SUM(BF105:BF112) + SUM(BF132:BF188)),  2)</f>
        <v>0</v>
      </c>
      <c r="I36" s="85">
        <v>0.23</v>
      </c>
      <c r="J36" s="84">
        <f>ROUND(((SUM(BF105:BF112) + SUM(BF132:BF188))*I36),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ROUND((SUM(BG105:BG112) + SUM(BG132:BG188)),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ROUND((SUM(BH105:BH112) + SUM(BH132:BH188)),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ROUND((SUM(BI105:BI112) + SUM(BI132:BI188)),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16.5" hidden="1" customHeight="1">
      <c r="B87" s="26"/>
      <c r="E87" s="318" t="str">
        <f>E9</f>
        <v>SO 410 - Barca- Čaňa, Železničný zvršok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J132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J133</f>
        <v>0</v>
      </c>
      <c r="L97" s="97"/>
    </row>
    <row r="98" spans="2:62" s="9" customFormat="1" ht="20.100000000000001" hidden="1" customHeight="1">
      <c r="B98" s="101"/>
      <c r="D98" s="102" t="s">
        <v>817</v>
      </c>
      <c r="E98" s="103"/>
      <c r="F98" s="103"/>
      <c r="G98" s="103"/>
      <c r="H98" s="103"/>
      <c r="I98" s="103"/>
      <c r="J98" s="104">
        <f>J134</f>
        <v>0</v>
      </c>
      <c r="L98" s="101"/>
    </row>
    <row r="99" spans="2:62" s="9" customFormat="1" ht="20.100000000000001" hidden="1" customHeight="1">
      <c r="B99" s="101"/>
      <c r="D99" s="102" t="s">
        <v>818</v>
      </c>
      <c r="E99" s="103"/>
      <c r="F99" s="103"/>
      <c r="G99" s="103"/>
      <c r="H99" s="103"/>
      <c r="I99" s="103"/>
      <c r="J99" s="104">
        <f>J137</f>
        <v>0</v>
      </c>
      <c r="L99" s="101"/>
    </row>
    <row r="100" spans="2:62" s="9" customFormat="1" ht="20.100000000000001" hidden="1" customHeight="1">
      <c r="B100" s="101"/>
      <c r="D100" s="102" t="s">
        <v>820</v>
      </c>
      <c r="E100" s="103"/>
      <c r="F100" s="103"/>
      <c r="G100" s="103"/>
      <c r="H100" s="103"/>
      <c r="I100" s="103"/>
      <c r="J100" s="104">
        <f>J139</f>
        <v>0</v>
      </c>
      <c r="L100" s="101"/>
    </row>
    <row r="101" spans="2:62" s="9" customFormat="1" ht="20.100000000000001" hidden="1" customHeight="1">
      <c r="B101" s="101"/>
      <c r="D101" s="102" t="s">
        <v>821</v>
      </c>
      <c r="E101" s="103"/>
      <c r="F101" s="103"/>
      <c r="G101" s="103"/>
      <c r="H101" s="103"/>
      <c r="I101" s="103"/>
      <c r="J101" s="104">
        <f>J173</f>
        <v>0</v>
      </c>
      <c r="L101" s="101"/>
    </row>
    <row r="102" spans="2:62" s="9" customFormat="1" ht="20.100000000000001" hidden="1" customHeight="1">
      <c r="B102" s="101"/>
      <c r="D102" s="102" t="s">
        <v>822</v>
      </c>
      <c r="E102" s="103"/>
      <c r="F102" s="103"/>
      <c r="G102" s="103"/>
      <c r="H102" s="103"/>
      <c r="I102" s="103"/>
      <c r="J102" s="104">
        <f>J187</f>
        <v>0</v>
      </c>
      <c r="L102" s="101"/>
    </row>
    <row r="103" spans="2:62" s="1" customFormat="1" ht="21.75" hidden="1" customHeight="1">
      <c r="B103" s="26"/>
      <c r="L103" s="26"/>
    </row>
    <row r="104" spans="2:62" s="1" customFormat="1" ht="6.95" hidden="1" customHeight="1">
      <c r="B104" s="26"/>
      <c r="L104" s="26"/>
    </row>
    <row r="105" spans="2:62" s="1" customFormat="1" ht="29.25" hidden="1" customHeight="1">
      <c r="B105" s="26"/>
      <c r="C105" s="96" t="s">
        <v>215</v>
      </c>
      <c r="J105" s="105">
        <f>ROUND(J106 + J107 + J108 + J109 + J110 + J111,2)</f>
        <v>0</v>
      </c>
      <c r="L105" s="26"/>
      <c r="N105" s="106" t="s">
        <v>19</v>
      </c>
    </row>
    <row r="106" spans="2:62" s="1" customFormat="1" ht="18" hidden="1" customHeight="1">
      <c r="B106" s="26"/>
      <c r="D106" s="319" t="s">
        <v>216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ref="BE106:BE111" si="0">IF(N106="základná",J106,0)</f>
        <v>0</v>
      </c>
      <c r="BF106" s="110">
        <f t="shared" ref="BF106:BF111" si="1">IF(N106="znížená",J106,0)</f>
        <v>0</v>
      </c>
      <c r="BG106" s="110">
        <f t="shared" ref="BG106:BG111" si="2">IF(N106="zákl. prenesená",J106,0)</f>
        <v>0</v>
      </c>
      <c r="BH106" s="110">
        <f t="shared" ref="BH106:BH111" si="3">IF(N106="zníž. prenesená",J106,0)</f>
        <v>0</v>
      </c>
      <c r="BI106" s="110">
        <f t="shared" ref="BI106:BI111" si="4">IF(N106="nulová",J106,0)</f>
        <v>0</v>
      </c>
      <c r="BJ106" s="15" t="s">
        <v>218</v>
      </c>
    </row>
    <row r="107" spans="2:62" s="1" customFormat="1" ht="18" hidden="1" customHeight="1">
      <c r="B107" s="26"/>
      <c r="D107" s="319" t="s">
        <v>219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t="18" hidden="1" customHeight="1">
      <c r="B108" s="26"/>
      <c r="D108" s="319" t="s">
        <v>220</v>
      </c>
      <c r="E108" s="317"/>
      <c r="F108" s="317"/>
      <c r="J108" s="108">
        <v>0</v>
      </c>
      <c r="L108" s="26"/>
      <c r="N108" s="109" t="s">
        <v>134</v>
      </c>
      <c r="AY108" s="15" t="s">
        <v>217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t="18" hidden="1" customHeight="1">
      <c r="B109" s="26"/>
      <c r="D109" s="319" t="s">
        <v>221</v>
      </c>
      <c r="E109" s="317"/>
      <c r="F109" s="317"/>
      <c r="J109" s="108">
        <v>0</v>
      </c>
      <c r="L109" s="26"/>
      <c r="N109" s="109" t="s">
        <v>134</v>
      </c>
      <c r="AY109" s="15" t="s">
        <v>217</v>
      </c>
      <c r="BE109" s="110">
        <f t="shared" si="0"/>
        <v>0</v>
      </c>
      <c r="BF109" s="110">
        <f t="shared" si="1"/>
        <v>0</v>
      </c>
      <c r="BG109" s="110">
        <f t="shared" si="2"/>
        <v>0</v>
      </c>
      <c r="BH109" s="110">
        <f t="shared" si="3"/>
        <v>0</v>
      </c>
      <c r="BI109" s="110">
        <f t="shared" si="4"/>
        <v>0</v>
      </c>
      <c r="BJ109" s="15" t="s">
        <v>218</v>
      </c>
    </row>
    <row r="110" spans="2:62" s="1" customFormat="1" ht="18" hidden="1" customHeight="1">
      <c r="B110" s="26"/>
      <c r="D110" s="319" t="s">
        <v>222</v>
      </c>
      <c r="E110" s="317"/>
      <c r="F110" s="317"/>
      <c r="J110" s="108">
        <v>0</v>
      </c>
      <c r="L110" s="26"/>
      <c r="N110" s="109" t="s">
        <v>134</v>
      </c>
      <c r="AY110" s="15" t="s">
        <v>217</v>
      </c>
      <c r="BE110" s="110">
        <f t="shared" si="0"/>
        <v>0</v>
      </c>
      <c r="BF110" s="110">
        <f t="shared" si="1"/>
        <v>0</v>
      </c>
      <c r="BG110" s="110">
        <f t="shared" si="2"/>
        <v>0</v>
      </c>
      <c r="BH110" s="110">
        <f t="shared" si="3"/>
        <v>0</v>
      </c>
      <c r="BI110" s="110">
        <f t="shared" si="4"/>
        <v>0</v>
      </c>
      <c r="BJ110" s="15" t="s">
        <v>218</v>
      </c>
    </row>
    <row r="111" spans="2:62" s="1" customFormat="1" ht="18" hidden="1" customHeight="1">
      <c r="B111" s="26"/>
      <c r="D111" s="107" t="s">
        <v>223</v>
      </c>
      <c r="J111" s="108">
        <f>ROUND(J30*T111,2)</f>
        <v>0</v>
      </c>
      <c r="L111" s="26"/>
      <c r="N111" s="109" t="s">
        <v>134</v>
      </c>
      <c r="AY111" s="15" t="s">
        <v>224</v>
      </c>
      <c r="BE111" s="110">
        <f t="shared" si="0"/>
        <v>0</v>
      </c>
      <c r="BF111" s="110">
        <f t="shared" si="1"/>
        <v>0</v>
      </c>
      <c r="BG111" s="110">
        <f t="shared" si="2"/>
        <v>0</v>
      </c>
      <c r="BH111" s="110">
        <f t="shared" si="3"/>
        <v>0</v>
      </c>
      <c r="BI111" s="110">
        <f t="shared" si="4"/>
        <v>0</v>
      </c>
      <c r="BJ111" s="15" t="s">
        <v>218</v>
      </c>
    </row>
    <row r="112" spans="2:62" s="1" customFormat="1" hidden="1">
      <c r="B112" s="26"/>
      <c r="L112" s="26"/>
    </row>
    <row r="113" spans="2:12" s="1" customFormat="1" ht="29.25" hidden="1" customHeight="1">
      <c r="B113" s="26"/>
      <c r="C113" s="111" t="s">
        <v>225</v>
      </c>
      <c r="D113" s="86"/>
      <c r="E113" s="86"/>
      <c r="F113" s="86"/>
      <c r="G113" s="86"/>
      <c r="H113" s="86"/>
      <c r="I113" s="86"/>
      <c r="J113" s="112">
        <f>ROUND(J96+J105,2)</f>
        <v>0</v>
      </c>
      <c r="K113" s="86"/>
      <c r="L113" s="26"/>
    </row>
    <row r="114" spans="2:12" s="1" customFormat="1" ht="6.95" hidden="1" customHeight="1"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26"/>
    </row>
    <row r="115" spans="2:12" hidden="1"/>
    <row r="116" spans="2:12" hidden="1"/>
    <row r="117" spans="2:12" hidden="1"/>
    <row r="118" spans="2:12" s="1" customFormat="1" ht="6.95" customHeight="1"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26"/>
    </row>
    <row r="119" spans="2:12" s="1" customFormat="1" ht="24.95" customHeight="1">
      <c r="B119" s="26"/>
      <c r="C119" s="19" t="s">
        <v>21</v>
      </c>
      <c r="L119" s="26"/>
    </row>
    <row r="120" spans="2:12" s="1" customFormat="1" ht="6.95" customHeight="1">
      <c r="B120" s="26"/>
      <c r="L120" s="26"/>
    </row>
    <row r="121" spans="2:12" s="1" customFormat="1" ht="12" customHeight="1">
      <c r="B121" s="26"/>
      <c r="C121" s="23" t="s">
        <v>1</v>
      </c>
      <c r="L121" s="26"/>
    </row>
    <row r="122" spans="2:12" s="1" customFormat="1" ht="16.5" customHeight="1">
      <c r="B122" s="26"/>
      <c r="E122" s="316" t="str">
        <f>E7</f>
        <v>Strategické územie Valalíky</v>
      </c>
      <c r="F122" s="317"/>
      <c r="G122" s="317"/>
      <c r="H122" s="317"/>
      <c r="L122" s="26"/>
    </row>
    <row r="123" spans="2:12" s="1" customFormat="1" ht="12" customHeight="1">
      <c r="B123" s="26"/>
      <c r="C123" s="23" t="s">
        <v>201</v>
      </c>
      <c r="L123" s="26"/>
    </row>
    <row r="124" spans="2:12" s="1" customFormat="1" ht="16.5" customHeight="1">
      <c r="B124" s="26"/>
      <c r="E124" s="318" t="str">
        <f>E9</f>
        <v>SO 410 - Barca- Čaňa, Železničný zvršok</v>
      </c>
      <c r="F124" s="317"/>
      <c r="G124" s="317"/>
      <c r="H124" s="317"/>
      <c r="L124" s="26"/>
    </row>
    <row r="125" spans="2:12" s="1" customFormat="1" ht="6.95" customHeight="1">
      <c r="B125" s="26"/>
      <c r="L125" s="26"/>
    </row>
    <row r="126" spans="2:12" s="1" customFormat="1" ht="12" customHeight="1">
      <c r="B126" s="26"/>
      <c r="C126" s="23" t="s">
        <v>4</v>
      </c>
      <c r="F126" s="22" t="str">
        <f>F12</f>
        <v>kú: Valaliky, kú: Barca, kú: Čaňa</v>
      </c>
      <c r="I126" s="23" t="s">
        <v>13</v>
      </c>
      <c r="J126" s="42" t="str">
        <f>IF(J12="","",J12)</f>
        <v>27. 7. 2026</v>
      </c>
      <c r="L126" s="26"/>
    </row>
    <row r="127" spans="2:12" s="1" customFormat="1" ht="6.95" customHeight="1">
      <c r="B127" s="26"/>
      <c r="L127" s="26"/>
    </row>
    <row r="128" spans="2:12" s="1" customFormat="1" ht="25.7" customHeight="1">
      <c r="B128" s="26"/>
      <c r="C128" s="23" t="s">
        <v>6</v>
      </c>
      <c r="F128" s="22" t="str">
        <f>E15</f>
        <v>Valaliky Industrial Park, s.r.o., Bratislava</v>
      </c>
      <c r="I128" s="23" t="s">
        <v>124</v>
      </c>
      <c r="J128" s="25" t="str">
        <f>E21</f>
        <v>RRi design, spol. s r.o., Košice</v>
      </c>
      <c r="L128" s="26"/>
    </row>
    <row r="129" spans="2:65" s="1" customFormat="1" ht="15.2" customHeight="1">
      <c r="B129" s="26"/>
      <c r="C129" s="23" t="s">
        <v>123</v>
      </c>
      <c r="F129" s="22">
        <f>IF(E18="","",E18)</f>
        <v>0</v>
      </c>
      <c r="I129" s="23" t="s">
        <v>127</v>
      </c>
      <c r="J129" s="25" t="str">
        <f>E24</f>
        <v xml:space="preserve"> </v>
      </c>
      <c r="L129" s="26"/>
    </row>
    <row r="130" spans="2:65" s="1" customFormat="1" ht="10.35" customHeight="1">
      <c r="B130" s="26"/>
      <c r="L130" s="26"/>
    </row>
    <row r="131" spans="2:65" s="10" customFormat="1" ht="29.25" customHeight="1">
      <c r="B131" s="113"/>
      <c r="C131" s="114" t="s">
        <v>226</v>
      </c>
      <c r="D131" s="115" t="s">
        <v>149</v>
      </c>
      <c r="E131" s="115" t="s">
        <v>66</v>
      </c>
      <c r="F131" s="115" t="s">
        <v>67</v>
      </c>
      <c r="G131" s="115" t="s">
        <v>227</v>
      </c>
      <c r="H131" s="115" t="s">
        <v>228</v>
      </c>
      <c r="I131" s="115" t="s">
        <v>229</v>
      </c>
      <c r="J131" s="116" t="s">
        <v>207</v>
      </c>
      <c r="K131" s="117" t="s">
        <v>230</v>
      </c>
      <c r="L131" s="113"/>
      <c r="M131" s="48" t="s">
        <v>103</v>
      </c>
      <c r="N131" s="49" t="s">
        <v>19</v>
      </c>
      <c r="O131" s="49" t="s">
        <v>231</v>
      </c>
      <c r="P131" s="49" t="s">
        <v>232</v>
      </c>
      <c r="Q131" s="49" t="s">
        <v>233</v>
      </c>
      <c r="R131" s="49" t="s">
        <v>234</v>
      </c>
      <c r="S131" s="49" t="s">
        <v>235</v>
      </c>
      <c r="T131" s="50" t="s">
        <v>236</v>
      </c>
    </row>
    <row r="132" spans="2:65" s="1" customFormat="1" ht="23.1" customHeight="1">
      <c r="B132" s="26"/>
      <c r="C132" s="53" t="s">
        <v>203</v>
      </c>
      <c r="J132" s="118">
        <f>BK132</f>
        <v>0</v>
      </c>
      <c r="L132" s="26"/>
      <c r="M132" s="51"/>
      <c r="N132" s="43"/>
      <c r="O132" s="43"/>
      <c r="P132" s="119">
        <f>P133</f>
        <v>0</v>
      </c>
      <c r="Q132" s="43"/>
      <c r="R132" s="119">
        <f>R133</f>
        <v>597.39849375000006</v>
      </c>
      <c r="S132" s="43"/>
      <c r="T132" s="120">
        <f>T133</f>
        <v>23.556000000000001</v>
      </c>
      <c r="AT132" s="15" t="s">
        <v>163</v>
      </c>
      <c r="AU132" s="15" t="s">
        <v>209</v>
      </c>
      <c r="BK132" s="121">
        <f>BK133</f>
        <v>0</v>
      </c>
    </row>
    <row r="133" spans="2:65" s="11" customFormat="1" ht="26.1" customHeight="1">
      <c r="B133" s="122"/>
      <c r="D133" s="123" t="s">
        <v>163</v>
      </c>
      <c r="E133" s="124" t="s">
        <v>825</v>
      </c>
      <c r="F133" s="124" t="s">
        <v>826</v>
      </c>
      <c r="J133" s="125">
        <f>BK133</f>
        <v>0</v>
      </c>
      <c r="L133" s="122"/>
      <c r="M133" s="126"/>
      <c r="P133" s="127">
        <f>P134+P137+P139+P173+P187</f>
        <v>0</v>
      </c>
      <c r="R133" s="127">
        <f>R134+R137+R139+R173+R187</f>
        <v>597.39849375000006</v>
      </c>
      <c r="T133" s="128">
        <f>T134+T137+T139+T173+T187</f>
        <v>23.556000000000001</v>
      </c>
      <c r="AR133" s="123" t="s">
        <v>103</v>
      </c>
      <c r="AT133" s="129" t="s">
        <v>163</v>
      </c>
      <c r="AU133" s="129" t="s">
        <v>164</v>
      </c>
      <c r="AY133" s="123" t="s">
        <v>239</v>
      </c>
      <c r="BK133" s="130">
        <f>BK134+BK137+BK139+BK173+BK187</f>
        <v>0</v>
      </c>
    </row>
    <row r="134" spans="2:65" s="11" customFormat="1" ht="23.1" customHeight="1">
      <c r="B134" s="122"/>
      <c r="D134" s="123" t="s">
        <v>163</v>
      </c>
      <c r="E134" s="131" t="s">
        <v>103</v>
      </c>
      <c r="F134" s="131" t="s">
        <v>827</v>
      </c>
      <c r="J134" s="132">
        <f>BK134</f>
        <v>0</v>
      </c>
      <c r="L134" s="122"/>
      <c r="M134" s="126"/>
      <c r="P134" s="127">
        <f>SUM(P135:P136)</f>
        <v>0</v>
      </c>
      <c r="R134" s="127">
        <f>SUM(R135:R136)</f>
        <v>0</v>
      </c>
      <c r="T134" s="128">
        <f>SUM(T135:T136)</f>
        <v>0</v>
      </c>
      <c r="AR134" s="123" t="s">
        <v>103</v>
      </c>
      <c r="AT134" s="129" t="s">
        <v>163</v>
      </c>
      <c r="AU134" s="129" t="s">
        <v>103</v>
      </c>
      <c r="AY134" s="123" t="s">
        <v>239</v>
      </c>
      <c r="BK134" s="130">
        <f>SUM(BK135:BK136)</f>
        <v>0</v>
      </c>
    </row>
    <row r="135" spans="2:65" s="1" customFormat="1" ht="21.75" customHeight="1">
      <c r="B135" s="26"/>
      <c r="C135" s="146" t="s">
        <v>103</v>
      </c>
      <c r="D135" s="146" t="s">
        <v>471</v>
      </c>
      <c r="E135" s="147" t="s">
        <v>912</v>
      </c>
      <c r="F135" s="148" t="s">
        <v>913</v>
      </c>
      <c r="G135" s="149" t="s">
        <v>50</v>
      </c>
      <c r="H135" s="150">
        <v>234</v>
      </c>
      <c r="I135" s="313"/>
      <c r="J135" s="151">
        <f>ROUND(I135*H135,2)</f>
        <v>0</v>
      </c>
      <c r="K135" s="152"/>
      <c r="L135" s="26"/>
      <c r="M135" s="153" t="s">
        <v>103</v>
      </c>
      <c r="N135" s="106" t="s">
        <v>134</v>
      </c>
      <c r="P135" s="143">
        <f>O135*H135</f>
        <v>0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253</v>
      </c>
      <c r="AT135" s="145" t="s">
        <v>471</v>
      </c>
      <c r="AU135" s="145" t="s">
        <v>218</v>
      </c>
      <c r="AY135" s="15" t="s">
        <v>239</v>
      </c>
      <c r="BE135" s="110">
        <f>IF(N135="základná",J135,0)</f>
        <v>0</v>
      </c>
      <c r="BF135" s="110">
        <f>IF(N135="znížená",J135,0)</f>
        <v>0</v>
      </c>
      <c r="BG135" s="110">
        <f>IF(N135="zákl. prenesená",J135,0)</f>
        <v>0</v>
      </c>
      <c r="BH135" s="110">
        <f>IF(N135="zníž. prenesená",J135,0)</f>
        <v>0</v>
      </c>
      <c r="BI135" s="110">
        <f>IF(N135="nulová",J135,0)</f>
        <v>0</v>
      </c>
      <c r="BJ135" s="15" t="s">
        <v>218</v>
      </c>
      <c r="BK135" s="110">
        <f>ROUND(I135*H135,2)</f>
        <v>0</v>
      </c>
      <c r="BL135" s="15" t="s">
        <v>253</v>
      </c>
      <c r="BM135" s="145" t="s">
        <v>1693</v>
      </c>
    </row>
    <row r="136" spans="2:65" s="12" customFormat="1">
      <c r="B136" s="159"/>
      <c r="D136" s="160" t="s">
        <v>831</v>
      </c>
      <c r="E136" s="161" t="s">
        <v>103</v>
      </c>
      <c r="F136" s="162" t="s">
        <v>1694</v>
      </c>
      <c r="H136" s="163">
        <v>234</v>
      </c>
      <c r="L136" s="159"/>
      <c r="M136" s="164"/>
      <c r="T136" s="165"/>
      <c r="AT136" s="161" t="s">
        <v>831</v>
      </c>
      <c r="AU136" s="161" t="s">
        <v>218</v>
      </c>
      <c r="AV136" s="12" t="s">
        <v>218</v>
      </c>
      <c r="AW136" s="12" t="s">
        <v>126</v>
      </c>
      <c r="AX136" s="12" t="s">
        <v>103</v>
      </c>
      <c r="AY136" s="161" t="s">
        <v>239</v>
      </c>
    </row>
    <row r="137" spans="2:65" s="11" customFormat="1" ht="23.1" customHeight="1">
      <c r="B137" s="122"/>
      <c r="D137" s="123" t="s">
        <v>163</v>
      </c>
      <c r="E137" s="131" t="s">
        <v>218</v>
      </c>
      <c r="F137" s="131" t="s">
        <v>929</v>
      </c>
      <c r="J137" s="132">
        <f>BK137</f>
        <v>0</v>
      </c>
      <c r="L137" s="122"/>
      <c r="M137" s="126"/>
      <c r="P137" s="127">
        <f>P138</f>
        <v>0</v>
      </c>
      <c r="R137" s="127">
        <f>R138</f>
        <v>0</v>
      </c>
      <c r="T137" s="128">
        <f>T138</f>
        <v>0</v>
      </c>
      <c r="AR137" s="123" t="s">
        <v>103</v>
      </c>
      <c r="AT137" s="129" t="s">
        <v>163</v>
      </c>
      <c r="AU137" s="129" t="s">
        <v>103</v>
      </c>
      <c r="AY137" s="123" t="s">
        <v>239</v>
      </c>
      <c r="BK137" s="130">
        <f>BK138</f>
        <v>0</v>
      </c>
    </row>
    <row r="138" spans="2:65" s="1" customFormat="1" ht="33" customHeight="1">
      <c r="B138" s="26"/>
      <c r="C138" s="146" t="s">
        <v>218</v>
      </c>
      <c r="D138" s="146" t="s">
        <v>471</v>
      </c>
      <c r="E138" s="147" t="s">
        <v>942</v>
      </c>
      <c r="F138" s="148" t="s">
        <v>943</v>
      </c>
      <c r="G138" s="149" t="s">
        <v>50</v>
      </c>
      <c r="H138" s="150">
        <v>234</v>
      </c>
      <c r="I138" s="313"/>
      <c r="J138" s="151">
        <f>ROUND(I138*H138,2)</f>
        <v>0</v>
      </c>
      <c r="K138" s="152"/>
      <c r="L138" s="26"/>
      <c r="M138" s="153" t="s">
        <v>103</v>
      </c>
      <c r="N138" s="106" t="s">
        <v>134</v>
      </c>
      <c r="P138" s="143">
        <f>O138*H138</f>
        <v>0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253</v>
      </c>
      <c r="AT138" s="145" t="s">
        <v>471</v>
      </c>
      <c r="AU138" s="145" t="s">
        <v>218</v>
      </c>
      <c r="AY138" s="15" t="s">
        <v>239</v>
      </c>
      <c r="BE138" s="110">
        <f>IF(N138="základná",J138,0)</f>
        <v>0</v>
      </c>
      <c r="BF138" s="110">
        <f>IF(N138="znížená",J138,0)</f>
        <v>0</v>
      </c>
      <c r="BG138" s="110">
        <f>IF(N138="zákl. prenesená",J138,0)</f>
        <v>0</v>
      </c>
      <c r="BH138" s="110">
        <f>IF(N138="zníž. prenesená",J138,0)</f>
        <v>0</v>
      </c>
      <c r="BI138" s="110">
        <f>IF(N138="nulová",J138,0)</f>
        <v>0</v>
      </c>
      <c r="BJ138" s="15" t="s">
        <v>218</v>
      </c>
      <c r="BK138" s="110">
        <f>ROUND(I138*H138,2)</f>
        <v>0</v>
      </c>
      <c r="BL138" s="15" t="s">
        <v>253</v>
      </c>
      <c r="BM138" s="145" t="s">
        <v>1695</v>
      </c>
    </row>
    <row r="139" spans="2:65" s="11" customFormat="1" ht="23.1" customHeight="1">
      <c r="B139" s="122"/>
      <c r="D139" s="123" t="s">
        <v>163</v>
      </c>
      <c r="E139" s="131" t="s">
        <v>257</v>
      </c>
      <c r="F139" s="131" t="s">
        <v>995</v>
      </c>
      <c r="J139" s="132">
        <f>BK139</f>
        <v>0</v>
      </c>
      <c r="L139" s="122"/>
      <c r="M139" s="126"/>
      <c r="P139" s="127">
        <f>SUM(P140:P172)</f>
        <v>0</v>
      </c>
      <c r="R139" s="127">
        <f>SUM(R140:R172)</f>
        <v>581.79969375000007</v>
      </c>
      <c r="T139" s="128">
        <f>SUM(T140:T172)</f>
        <v>23.556000000000001</v>
      </c>
      <c r="AR139" s="123" t="s">
        <v>103</v>
      </c>
      <c r="AT139" s="129" t="s">
        <v>163</v>
      </c>
      <c r="AU139" s="129" t="s">
        <v>103</v>
      </c>
      <c r="AY139" s="123" t="s">
        <v>239</v>
      </c>
      <c r="BK139" s="130">
        <f>SUM(BK140:BK172)</f>
        <v>0</v>
      </c>
    </row>
    <row r="140" spans="2:65" s="1" customFormat="1" ht="24.2" customHeight="1">
      <c r="B140" s="26"/>
      <c r="C140" s="146" t="s">
        <v>249</v>
      </c>
      <c r="D140" s="146" t="s">
        <v>471</v>
      </c>
      <c r="E140" s="147" t="s">
        <v>1696</v>
      </c>
      <c r="F140" s="148" t="s">
        <v>1697</v>
      </c>
      <c r="G140" s="149" t="s">
        <v>696</v>
      </c>
      <c r="H140" s="150">
        <v>205.7</v>
      </c>
      <c r="I140" s="313"/>
      <c r="J140" s="151">
        <f>ROUND(I140*H140,2)</f>
        <v>0</v>
      </c>
      <c r="K140" s="152"/>
      <c r="L140" s="26"/>
      <c r="M140" s="153" t="s">
        <v>103</v>
      </c>
      <c r="N140" s="106" t="s">
        <v>134</v>
      </c>
      <c r="P140" s="143">
        <f>O140*H140</f>
        <v>0</v>
      </c>
      <c r="Q140" s="143">
        <v>2.03485</v>
      </c>
      <c r="R140" s="143">
        <f>Q140*H140</f>
        <v>418.568645</v>
      </c>
      <c r="S140" s="143">
        <v>0</v>
      </c>
      <c r="T140" s="144">
        <f>S140*H140</f>
        <v>0</v>
      </c>
      <c r="AR140" s="145" t="s">
        <v>253</v>
      </c>
      <c r="AT140" s="145" t="s">
        <v>471</v>
      </c>
      <c r="AU140" s="145" t="s">
        <v>218</v>
      </c>
      <c r="AY140" s="15" t="s">
        <v>239</v>
      </c>
      <c r="BE140" s="110">
        <f>IF(N140="základná",J140,0)</f>
        <v>0</v>
      </c>
      <c r="BF140" s="110">
        <f>IF(N140="znížená",J140,0)</f>
        <v>0</v>
      </c>
      <c r="BG140" s="110">
        <f>IF(N140="zákl. prenesená",J140,0)</f>
        <v>0</v>
      </c>
      <c r="BH140" s="110">
        <f>IF(N140="zníž. prenesená",J140,0)</f>
        <v>0</v>
      </c>
      <c r="BI140" s="110">
        <f>IF(N140="nulová",J140,0)</f>
        <v>0</v>
      </c>
      <c r="BJ140" s="15" t="s">
        <v>218</v>
      </c>
      <c r="BK140" s="110">
        <f>ROUND(I140*H140,2)</f>
        <v>0</v>
      </c>
      <c r="BL140" s="15" t="s">
        <v>253</v>
      </c>
      <c r="BM140" s="145" t="s">
        <v>1698</v>
      </c>
    </row>
    <row r="141" spans="2:65" s="12" customFormat="1">
      <c r="B141" s="159"/>
      <c r="D141" s="160" t="s">
        <v>831</v>
      </c>
      <c r="E141" s="161" t="s">
        <v>103</v>
      </c>
      <c r="F141" s="162" t="s">
        <v>1699</v>
      </c>
      <c r="H141" s="163">
        <v>99.2</v>
      </c>
      <c r="L141" s="159"/>
      <c r="M141" s="164"/>
      <c r="T141" s="165"/>
      <c r="AT141" s="161" t="s">
        <v>831</v>
      </c>
      <c r="AU141" s="161" t="s">
        <v>218</v>
      </c>
      <c r="AV141" s="12" t="s">
        <v>218</v>
      </c>
      <c r="AW141" s="12" t="s">
        <v>126</v>
      </c>
      <c r="AX141" s="12" t="s">
        <v>164</v>
      </c>
      <c r="AY141" s="161" t="s">
        <v>239</v>
      </c>
    </row>
    <row r="142" spans="2:65" s="12" customFormat="1">
      <c r="B142" s="159"/>
      <c r="D142" s="160" t="s">
        <v>831</v>
      </c>
      <c r="E142" s="161" t="s">
        <v>103</v>
      </c>
      <c r="F142" s="162" t="s">
        <v>1700</v>
      </c>
      <c r="H142" s="163">
        <v>106.5</v>
      </c>
      <c r="L142" s="159"/>
      <c r="M142" s="164"/>
      <c r="T142" s="165"/>
      <c r="AT142" s="161" t="s">
        <v>831</v>
      </c>
      <c r="AU142" s="161" t="s">
        <v>218</v>
      </c>
      <c r="AV142" s="12" t="s">
        <v>218</v>
      </c>
      <c r="AW142" s="12" t="s">
        <v>126</v>
      </c>
      <c r="AX142" s="12" t="s">
        <v>164</v>
      </c>
      <c r="AY142" s="161" t="s">
        <v>239</v>
      </c>
    </row>
    <row r="143" spans="2:65" s="13" customFormat="1">
      <c r="B143" s="166"/>
      <c r="D143" s="160" t="s">
        <v>831</v>
      </c>
      <c r="E143" s="167" t="s">
        <v>103</v>
      </c>
      <c r="F143" s="168" t="s">
        <v>846</v>
      </c>
      <c r="H143" s="169">
        <v>205.7</v>
      </c>
      <c r="L143" s="166"/>
      <c r="M143" s="170"/>
      <c r="T143" s="171"/>
      <c r="AT143" s="167" t="s">
        <v>831</v>
      </c>
      <c r="AU143" s="167" t="s">
        <v>218</v>
      </c>
      <c r="AV143" s="13" t="s">
        <v>253</v>
      </c>
      <c r="AW143" s="13" t="s">
        <v>126</v>
      </c>
      <c r="AX143" s="13" t="s">
        <v>103</v>
      </c>
      <c r="AY143" s="167" t="s">
        <v>239</v>
      </c>
    </row>
    <row r="144" spans="2:65" s="1" customFormat="1" ht="33" customHeight="1">
      <c r="B144" s="26"/>
      <c r="C144" s="146" t="s">
        <v>253</v>
      </c>
      <c r="D144" s="146" t="s">
        <v>471</v>
      </c>
      <c r="E144" s="147" t="s">
        <v>1701</v>
      </c>
      <c r="F144" s="148" t="s">
        <v>1702</v>
      </c>
      <c r="G144" s="149" t="s">
        <v>696</v>
      </c>
      <c r="H144" s="150">
        <v>81.900000000000006</v>
      </c>
      <c r="I144" s="313"/>
      <c r="J144" s="151">
        <f>ROUND(I144*H144,2)</f>
        <v>0</v>
      </c>
      <c r="K144" s="152"/>
      <c r="L144" s="26"/>
      <c r="M144" s="153" t="s">
        <v>103</v>
      </c>
      <c r="N144" s="106" t="s">
        <v>134</v>
      </c>
      <c r="P144" s="143">
        <f>O144*H144</f>
        <v>0</v>
      </c>
      <c r="Q144" s="143">
        <v>0</v>
      </c>
      <c r="R144" s="143">
        <f>Q144*H144</f>
        <v>0</v>
      </c>
      <c r="S144" s="143">
        <v>0</v>
      </c>
      <c r="T144" s="144">
        <f>S144*H144</f>
        <v>0</v>
      </c>
      <c r="AR144" s="145" t="s">
        <v>253</v>
      </c>
      <c r="AT144" s="145" t="s">
        <v>471</v>
      </c>
      <c r="AU144" s="145" t="s">
        <v>218</v>
      </c>
      <c r="AY144" s="15" t="s">
        <v>239</v>
      </c>
      <c r="BE144" s="110">
        <f>IF(N144="základná",J144,0)</f>
        <v>0</v>
      </c>
      <c r="BF144" s="110">
        <f>IF(N144="znížená",J144,0)</f>
        <v>0</v>
      </c>
      <c r="BG144" s="110">
        <f>IF(N144="zákl. prenesená",J144,0)</f>
        <v>0</v>
      </c>
      <c r="BH144" s="110">
        <f>IF(N144="zníž. prenesená",J144,0)</f>
        <v>0</v>
      </c>
      <c r="BI144" s="110">
        <f>IF(N144="nulová",J144,0)</f>
        <v>0</v>
      </c>
      <c r="BJ144" s="15" t="s">
        <v>218</v>
      </c>
      <c r="BK144" s="110">
        <f>ROUND(I144*H144,2)</f>
        <v>0</v>
      </c>
      <c r="BL144" s="15" t="s">
        <v>253</v>
      </c>
      <c r="BM144" s="145" t="s">
        <v>1703</v>
      </c>
    </row>
    <row r="145" spans="2:65" s="12" customFormat="1" ht="20.45" customHeight="1">
      <c r="B145" s="159"/>
      <c r="D145" s="160" t="s">
        <v>831</v>
      </c>
      <c r="E145" s="161" t="s">
        <v>103</v>
      </c>
      <c r="F145" s="162" t="s">
        <v>1704</v>
      </c>
      <c r="H145" s="163">
        <v>81.900000000000006</v>
      </c>
      <c r="L145" s="159"/>
      <c r="M145" s="164"/>
      <c r="T145" s="165"/>
      <c r="AT145" s="161" t="s">
        <v>831</v>
      </c>
      <c r="AU145" s="161" t="s">
        <v>218</v>
      </c>
      <c r="AV145" s="12" t="s">
        <v>218</v>
      </c>
      <c r="AW145" s="12" t="s">
        <v>126</v>
      </c>
      <c r="AX145" s="12" t="s">
        <v>103</v>
      </c>
      <c r="AY145" s="161" t="s">
        <v>239</v>
      </c>
    </row>
    <row r="146" spans="2:65" s="1" customFormat="1" ht="38.1" customHeight="1">
      <c r="B146" s="26"/>
      <c r="C146" s="146" t="s">
        <v>257</v>
      </c>
      <c r="D146" s="146" t="s">
        <v>471</v>
      </c>
      <c r="E146" s="147" t="s">
        <v>1705</v>
      </c>
      <c r="F146" s="148" t="s">
        <v>1706</v>
      </c>
      <c r="G146" s="149" t="s">
        <v>349</v>
      </c>
      <c r="H146" s="150">
        <v>39</v>
      </c>
      <c r="I146" s="313"/>
      <c r="J146" s="151">
        <f t="shared" ref="J146:J153" si="5">ROUND(I146*H146,2)</f>
        <v>0</v>
      </c>
      <c r="K146" s="152"/>
      <c r="L146" s="26"/>
      <c r="M146" s="153" t="s">
        <v>103</v>
      </c>
      <c r="N146" s="106" t="s">
        <v>134</v>
      </c>
      <c r="P146" s="143">
        <f t="shared" ref="P146:P153" si="6">O146*H146</f>
        <v>0</v>
      </c>
      <c r="Q146" s="143">
        <v>5.7612499999999999E-3</v>
      </c>
      <c r="R146" s="143">
        <f t="shared" ref="R146:R153" si="7">Q146*H146</f>
        <v>0.22468874999999999</v>
      </c>
      <c r="S146" s="143">
        <v>0</v>
      </c>
      <c r="T146" s="144">
        <f t="shared" ref="T146:T153" si="8">S146*H146</f>
        <v>0</v>
      </c>
      <c r="AR146" s="145" t="s">
        <v>253</v>
      </c>
      <c r="AT146" s="145" t="s">
        <v>471</v>
      </c>
      <c r="AU146" s="145" t="s">
        <v>218</v>
      </c>
      <c r="AY146" s="15" t="s">
        <v>239</v>
      </c>
      <c r="BE146" s="110">
        <f t="shared" ref="BE146:BE153" si="9">IF(N146="základná",J146,0)</f>
        <v>0</v>
      </c>
      <c r="BF146" s="110">
        <f t="shared" ref="BF146:BF153" si="10">IF(N146="znížená",J146,0)</f>
        <v>0</v>
      </c>
      <c r="BG146" s="110">
        <f t="shared" ref="BG146:BG153" si="11">IF(N146="zákl. prenesená",J146,0)</f>
        <v>0</v>
      </c>
      <c r="BH146" s="110">
        <f t="shared" ref="BH146:BH153" si="12">IF(N146="zníž. prenesená",J146,0)</f>
        <v>0</v>
      </c>
      <c r="BI146" s="110">
        <f t="shared" ref="BI146:BI153" si="13">IF(N146="nulová",J146,0)</f>
        <v>0</v>
      </c>
      <c r="BJ146" s="15" t="s">
        <v>218</v>
      </c>
      <c r="BK146" s="110">
        <f t="shared" ref="BK146:BK153" si="14">ROUND(I146*H146,2)</f>
        <v>0</v>
      </c>
      <c r="BL146" s="15" t="s">
        <v>253</v>
      </c>
      <c r="BM146" s="145" t="s">
        <v>1707</v>
      </c>
    </row>
    <row r="147" spans="2:65" s="1" customFormat="1" ht="16.5" customHeight="1">
      <c r="B147" s="26"/>
      <c r="C147" s="133" t="s">
        <v>261</v>
      </c>
      <c r="D147" s="133" t="s">
        <v>237</v>
      </c>
      <c r="E147" s="134" t="s">
        <v>1708</v>
      </c>
      <c r="F147" s="135" t="s">
        <v>1709</v>
      </c>
      <c r="G147" s="136" t="s">
        <v>835</v>
      </c>
      <c r="H147" s="137">
        <v>3.8610000000000002</v>
      </c>
      <c r="I147" s="312"/>
      <c r="J147" s="138">
        <f t="shared" si="5"/>
        <v>0</v>
      </c>
      <c r="K147" s="139"/>
      <c r="L147" s="140"/>
      <c r="M147" s="141" t="s">
        <v>103</v>
      </c>
      <c r="N147" s="142" t="s">
        <v>134</v>
      </c>
      <c r="P147" s="143">
        <f t="shared" si="6"/>
        <v>0</v>
      </c>
      <c r="Q147" s="143">
        <v>1</v>
      </c>
      <c r="R147" s="143">
        <f t="shared" si="7"/>
        <v>3.8610000000000002</v>
      </c>
      <c r="S147" s="143">
        <v>0</v>
      </c>
      <c r="T147" s="144">
        <f t="shared" si="8"/>
        <v>0</v>
      </c>
      <c r="AR147" s="145" t="s">
        <v>269</v>
      </c>
      <c r="AT147" s="145" t="s">
        <v>237</v>
      </c>
      <c r="AU147" s="145" t="s">
        <v>218</v>
      </c>
      <c r="AY147" s="15" t="s">
        <v>239</v>
      </c>
      <c r="BE147" s="110">
        <f t="shared" si="9"/>
        <v>0</v>
      </c>
      <c r="BF147" s="110">
        <f t="shared" si="10"/>
        <v>0</v>
      </c>
      <c r="BG147" s="110">
        <f t="shared" si="11"/>
        <v>0</v>
      </c>
      <c r="BH147" s="110">
        <f t="shared" si="12"/>
        <v>0</v>
      </c>
      <c r="BI147" s="110">
        <f t="shared" si="13"/>
        <v>0</v>
      </c>
      <c r="BJ147" s="15" t="s">
        <v>218</v>
      </c>
      <c r="BK147" s="110">
        <f t="shared" si="14"/>
        <v>0</v>
      </c>
      <c r="BL147" s="15" t="s">
        <v>253</v>
      </c>
      <c r="BM147" s="145" t="s">
        <v>1710</v>
      </c>
    </row>
    <row r="148" spans="2:65" s="1" customFormat="1" ht="38.1" customHeight="1">
      <c r="B148" s="26"/>
      <c r="C148" s="133" t="s">
        <v>265</v>
      </c>
      <c r="D148" s="133" t="s">
        <v>237</v>
      </c>
      <c r="E148" s="134" t="s">
        <v>1711</v>
      </c>
      <c r="F148" s="135" t="s">
        <v>1712</v>
      </c>
      <c r="G148" s="136" t="s">
        <v>243</v>
      </c>
      <c r="H148" s="137">
        <v>66.183000000000007</v>
      </c>
      <c r="I148" s="312"/>
      <c r="J148" s="138">
        <f t="shared" si="5"/>
        <v>0</v>
      </c>
      <c r="K148" s="139"/>
      <c r="L148" s="140"/>
      <c r="M148" s="141" t="s">
        <v>103</v>
      </c>
      <c r="N148" s="142" t="s">
        <v>134</v>
      </c>
      <c r="P148" s="143">
        <f t="shared" si="6"/>
        <v>0</v>
      </c>
      <c r="Q148" s="143">
        <v>0.28499999999999998</v>
      </c>
      <c r="R148" s="143">
        <f t="shared" si="7"/>
        <v>18.862155000000001</v>
      </c>
      <c r="S148" s="143">
        <v>0</v>
      </c>
      <c r="T148" s="144">
        <f t="shared" si="8"/>
        <v>0</v>
      </c>
      <c r="AR148" s="145" t="s">
        <v>269</v>
      </c>
      <c r="AT148" s="145" t="s">
        <v>237</v>
      </c>
      <c r="AU148" s="145" t="s">
        <v>218</v>
      </c>
      <c r="AY148" s="15" t="s">
        <v>239</v>
      </c>
      <c r="BE148" s="110">
        <f t="shared" si="9"/>
        <v>0</v>
      </c>
      <c r="BF148" s="110">
        <f t="shared" si="10"/>
        <v>0</v>
      </c>
      <c r="BG148" s="110">
        <f t="shared" si="11"/>
        <v>0</v>
      </c>
      <c r="BH148" s="110">
        <f t="shared" si="12"/>
        <v>0</v>
      </c>
      <c r="BI148" s="110">
        <f t="shared" si="13"/>
        <v>0</v>
      </c>
      <c r="BJ148" s="15" t="s">
        <v>218</v>
      </c>
      <c r="BK148" s="110">
        <f t="shared" si="14"/>
        <v>0</v>
      </c>
      <c r="BL148" s="15" t="s">
        <v>253</v>
      </c>
      <c r="BM148" s="145" t="s">
        <v>1713</v>
      </c>
    </row>
    <row r="149" spans="2:65" s="1" customFormat="1" ht="24.2" customHeight="1">
      <c r="B149" s="26"/>
      <c r="C149" s="146" t="s">
        <v>269</v>
      </c>
      <c r="D149" s="146" t="s">
        <v>471</v>
      </c>
      <c r="E149" s="147" t="s">
        <v>1714</v>
      </c>
      <c r="F149" s="148" t="s">
        <v>1715</v>
      </c>
      <c r="G149" s="149" t="s">
        <v>349</v>
      </c>
      <c r="H149" s="150">
        <v>39</v>
      </c>
      <c r="I149" s="313"/>
      <c r="J149" s="151">
        <f t="shared" si="5"/>
        <v>0</v>
      </c>
      <c r="K149" s="152"/>
      <c r="L149" s="26"/>
      <c r="M149" s="153" t="s">
        <v>103</v>
      </c>
      <c r="N149" s="106" t="s">
        <v>134</v>
      </c>
      <c r="P149" s="143">
        <f t="shared" si="6"/>
        <v>0</v>
      </c>
      <c r="Q149" s="143">
        <v>0</v>
      </c>
      <c r="R149" s="143">
        <f t="shared" si="7"/>
        <v>0</v>
      </c>
      <c r="S149" s="143">
        <v>0.60399999999999998</v>
      </c>
      <c r="T149" s="144">
        <f t="shared" si="8"/>
        <v>23.556000000000001</v>
      </c>
      <c r="AR149" s="145" t="s">
        <v>253</v>
      </c>
      <c r="AT149" s="145" t="s">
        <v>471</v>
      </c>
      <c r="AU149" s="145" t="s">
        <v>218</v>
      </c>
      <c r="AY149" s="15" t="s">
        <v>239</v>
      </c>
      <c r="BE149" s="110">
        <f t="shared" si="9"/>
        <v>0</v>
      </c>
      <c r="BF149" s="110">
        <f t="shared" si="10"/>
        <v>0</v>
      </c>
      <c r="BG149" s="110">
        <f t="shared" si="11"/>
        <v>0</v>
      </c>
      <c r="BH149" s="110">
        <f t="shared" si="12"/>
        <v>0</v>
      </c>
      <c r="BI149" s="110">
        <f t="shared" si="13"/>
        <v>0</v>
      </c>
      <c r="BJ149" s="15" t="s">
        <v>218</v>
      </c>
      <c r="BK149" s="110">
        <f t="shared" si="14"/>
        <v>0</v>
      </c>
      <c r="BL149" s="15" t="s">
        <v>253</v>
      </c>
      <c r="BM149" s="145" t="s">
        <v>1716</v>
      </c>
    </row>
    <row r="150" spans="2:65" s="1" customFormat="1" ht="24.2" customHeight="1">
      <c r="B150" s="26"/>
      <c r="C150" s="146" t="s">
        <v>273</v>
      </c>
      <c r="D150" s="146" t="s">
        <v>471</v>
      </c>
      <c r="E150" s="147" t="s">
        <v>1717</v>
      </c>
      <c r="F150" s="148" t="s">
        <v>1718</v>
      </c>
      <c r="G150" s="149" t="s">
        <v>349</v>
      </c>
      <c r="H150" s="150">
        <v>157</v>
      </c>
      <c r="I150" s="313"/>
      <c r="J150" s="151">
        <f t="shared" si="5"/>
        <v>0</v>
      </c>
      <c r="K150" s="152"/>
      <c r="L150" s="26"/>
      <c r="M150" s="153" t="s">
        <v>103</v>
      </c>
      <c r="N150" s="106" t="s">
        <v>134</v>
      </c>
      <c r="P150" s="143">
        <f t="shared" si="6"/>
        <v>0</v>
      </c>
      <c r="Q150" s="143">
        <v>0</v>
      </c>
      <c r="R150" s="143">
        <f t="shared" si="7"/>
        <v>0</v>
      </c>
      <c r="S150" s="143">
        <v>0</v>
      </c>
      <c r="T150" s="144">
        <f t="shared" si="8"/>
        <v>0</v>
      </c>
      <c r="AR150" s="145" t="s">
        <v>253</v>
      </c>
      <c r="AT150" s="145" t="s">
        <v>471</v>
      </c>
      <c r="AU150" s="145" t="s">
        <v>218</v>
      </c>
      <c r="AY150" s="15" t="s">
        <v>239</v>
      </c>
      <c r="BE150" s="110">
        <f t="shared" si="9"/>
        <v>0</v>
      </c>
      <c r="BF150" s="110">
        <f t="shared" si="10"/>
        <v>0</v>
      </c>
      <c r="BG150" s="110">
        <f t="shared" si="11"/>
        <v>0</v>
      </c>
      <c r="BH150" s="110">
        <f t="shared" si="12"/>
        <v>0</v>
      </c>
      <c r="BI150" s="110">
        <f t="shared" si="13"/>
        <v>0</v>
      </c>
      <c r="BJ150" s="15" t="s">
        <v>218</v>
      </c>
      <c r="BK150" s="110">
        <f t="shared" si="14"/>
        <v>0</v>
      </c>
      <c r="BL150" s="15" t="s">
        <v>253</v>
      </c>
      <c r="BM150" s="145" t="s">
        <v>1719</v>
      </c>
    </row>
    <row r="151" spans="2:65" s="1" customFormat="1" ht="33" customHeight="1">
      <c r="B151" s="26"/>
      <c r="C151" s="146" t="s">
        <v>277</v>
      </c>
      <c r="D151" s="146" t="s">
        <v>471</v>
      </c>
      <c r="E151" s="147" t="s">
        <v>1720</v>
      </c>
      <c r="F151" s="148" t="s">
        <v>1721</v>
      </c>
      <c r="G151" s="149" t="s">
        <v>243</v>
      </c>
      <c r="H151" s="150">
        <v>4</v>
      </c>
      <c r="I151" s="313"/>
      <c r="J151" s="151">
        <f t="shared" si="5"/>
        <v>0</v>
      </c>
      <c r="K151" s="152"/>
      <c r="L151" s="26"/>
      <c r="M151" s="153" t="s">
        <v>103</v>
      </c>
      <c r="N151" s="106" t="s">
        <v>134</v>
      </c>
      <c r="P151" s="143">
        <f t="shared" si="6"/>
        <v>0</v>
      </c>
      <c r="Q151" s="143">
        <v>4.0000000000000002E-4</v>
      </c>
      <c r="R151" s="143">
        <f t="shared" si="7"/>
        <v>1.6000000000000001E-3</v>
      </c>
      <c r="S151" s="143">
        <v>0</v>
      </c>
      <c r="T151" s="144">
        <f t="shared" si="8"/>
        <v>0</v>
      </c>
      <c r="AR151" s="145" t="s">
        <v>253</v>
      </c>
      <c r="AT151" s="145" t="s">
        <v>471</v>
      </c>
      <c r="AU151" s="145" t="s">
        <v>218</v>
      </c>
      <c r="AY151" s="15" t="s">
        <v>239</v>
      </c>
      <c r="BE151" s="110">
        <f t="shared" si="9"/>
        <v>0</v>
      </c>
      <c r="BF151" s="110">
        <f t="shared" si="10"/>
        <v>0</v>
      </c>
      <c r="BG151" s="110">
        <f t="shared" si="11"/>
        <v>0</v>
      </c>
      <c r="BH151" s="110">
        <f t="shared" si="12"/>
        <v>0</v>
      </c>
      <c r="BI151" s="110">
        <f t="shared" si="13"/>
        <v>0</v>
      </c>
      <c r="BJ151" s="15" t="s">
        <v>218</v>
      </c>
      <c r="BK151" s="110">
        <f t="shared" si="14"/>
        <v>0</v>
      </c>
      <c r="BL151" s="15" t="s">
        <v>253</v>
      </c>
      <c r="BM151" s="145" t="s">
        <v>1722</v>
      </c>
    </row>
    <row r="152" spans="2:65" s="1" customFormat="1" ht="16.5" customHeight="1">
      <c r="B152" s="26"/>
      <c r="C152" s="146" t="s">
        <v>281</v>
      </c>
      <c r="D152" s="146" t="s">
        <v>471</v>
      </c>
      <c r="E152" s="147" t="s">
        <v>1723</v>
      </c>
      <c r="F152" s="148" t="s">
        <v>1724</v>
      </c>
      <c r="G152" s="149" t="s">
        <v>243</v>
      </c>
      <c r="H152" s="150">
        <v>6</v>
      </c>
      <c r="I152" s="313"/>
      <c r="J152" s="151">
        <f t="shared" si="5"/>
        <v>0</v>
      </c>
      <c r="K152" s="152"/>
      <c r="L152" s="26"/>
      <c r="M152" s="153" t="s">
        <v>103</v>
      </c>
      <c r="N152" s="106" t="s">
        <v>134</v>
      </c>
      <c r="P152" s="143">
        <f t="shared" si="6"/>
        <v>0</v>
      </c>
      <c r="Q152" s="143">
        <v>0</v>
      </c>
      <c r="R152" s="143">
        <f t="shared" si="7"/>
        <v>0</v>
      </c>
      <c r="S152" s="143">
        <v>0</v>
      </c>
      <c r="T152" s="144">
        <f t="shared" si="8"/>
        <v>0</v>
      </c>
      <c r="AR152" s="145" t="s">
        <v>253</v>
      </c>
      <c r="AT152" s="145" t="s">
        <v>471</v>
      </c>
      <c r="AU152" s="145" t="s">
        <v>218</v>
      </c>
      <c r="AY152" s="15" t="s">
        <v>239</v>
      </c>
      <c r="BE152" s="110">
        <f t="shared" si="9"/>
        <v>0</v>
      </c>
      <c r="BF152" s="110">
        <f t="shared" si="10"/>
        <v>0</v>
      </c>
      <c r="BG152" s="110">
        <f t="shared" si="11"/>
        <v>0</v>
      </c>
      <c r="BH152" s="110">
        <f t="shared" si="12"/>
        <v>0</v>
      </c>
      <c r="BI152" s="110">
        <f t="shared" si="13"/>
        <v>0</v>
      </c>
      <c r="BJ152" s="15" t="s">
        <v>218</v>
      </c>
      <c r="BK152" s="110">
        <f t="shared" si="14"/>
        <v>0</v>
      </c>
      <c r="BL152" s="15" t="s">
        <v>253</v>
      </c>
      <c r="BM152" s="145" t="s">
        <v>1725</v>
      </c>
    </row>
    <row r="153" spans="2:65" s="1" customFormat="1" ht="38.1" customHeight="1">
      <c r="B153" s="26"/>
      <c r="C153" s="146" t="s">
        <v>285</v>
      </c>
      <c r="D153" s="146" t="s">
        <v>471</v>
      </c>
      <c r="E153" s="147" t="s">
        <v>1726</v>
      </c>
      <c r="F153" s="148" t="s">
        <v>1727</v>
      </c>
      <c r="G153" s="149" t="s">
        <v>349</v>
      </c>
      <c r="H153" s="150">
        <v>156</v>
      </c>
      <c r="I153" s="313"/>
      <c r="J153" s="151">
        <f t="shared" si="5"/>
        <v>0</v>
      </c>
      <c r="K153" s="152"/>
      <c r="L153" s="26"/>
      <c r="M153" s="153" t="s">
        <v>103</v>
      </c>
      <c r="N153" s="106" t="s">
        <v>134</v>
      </c>
      <c r="P153" s="143">
        <f t="shared" si="6"/>
        <v>0</v>
      </c>
      <c r="Q153" s="143">
        <v>0</v>
      </c>
      <c r="R153" s="143">
        <f t="shared" si="7"/>
        <v>0</v>
      </c>
      <c r="S153" s="143">
        <v>0</v>
      </c>
      <c r="T153" s="144">
        <f t="shared" si="8"/>
        <v>0</v>
      </c>
      <c r="AR153" s="145" t="s">
        <v>253</v>
      </c>
      <c r="AT153" s="145" t="s">
        <v>471</v>
      </c>
      <c r="AU153" s="145" t="s">
        <v>218</v>
      </c>
      <c r="AY153" s="15" t="s">
        <v>239</v>
      </c>
      <c r="BE153" s="110">
        <f t="shared" si="9"/>
        <v>0</v>
      </c>
      <c r="BF153" s="110">
        <f t="shared" si="10"/>
        <v>0</v>
      </c>
      <c r="BG153" s="110">
        <f t="shared" si="11"/>
        <v>0</v>
      </c>
      <c r="BH153" s="110">
        <f t="shared" si="12"/>
        <v>0</v>
      </c>
      <c r="BI153" s="110">
        <f t="shared" si="13"/>
        <v>0</v>
      </c>
      <c r="BJ153" s="15" t="s">
        <v>218</v>
      </c>
      <c r="BK153" s="110">
        <f t="shared" si="14"/>
        <v>0</v>
      </c>
      <c r="BL153" s="15" t="s">
        <v>253</v>
      </c>
      <c r="BM153" s="145" t="s">
        <v>1728</v>
      </c>
    </row>
    <row r="154" spans="2:65" s="12" customFormat="1" ht="20.45" customHeight="1">
      <c r="B154" s="159"/>
      <c r="D154" s="160" t="s">
        <v>831</v>
      </c>
      <c r="E154" s="161" t="s">
        <v>103</v>
      </c>
      <c r="F154" s="162" t="s">
        <v>1729</v>
      </c>
      <c r="H154" s="163">
        <v>156</v>
      </c>
      <c r="L154" s="159"/>
      <c r="M154" s="164"/>
      <c r="T154" s="165"/>
      <c r="AT154" s="161" t="s">
        <v>831</v>
      </c>
      <c r="AU154" s="161" t="s">
        <v>218</v>
      </c>
      <c r="AV154" s="12" t="s">
        <v>218</v>
      </c>
      <c r="AW154" s="12" t="s">
        <v>126</v>
      </c>
      <c r="AX154" s="12" t="s">
        <v>103</v>
      </c>
      <c r="AY154" s="161" t="s">
        <v>239</v>
      </c>
    </row>
    <row r="155" spans="2:65" s="1" customFormat="1" ht="24.2" customHeight="1">
      <c r="B155" s="26"/>
      <c r="C155" s="146" t="s">
        <v>289</v>
      </c>
      <c r="D155" s="146" t="s">
        <v>471</v>
      </c>
      <c r="E155" s="147" t="s">
        <v>996</v>
      </c>
      <c r="F155" s="148" t="s">
        <v>997</v>
      </c>
      <c r="G155" s="149" t="s">
        <v>50</v>
      </c>
      <c r="H155" s="150">
        <v>76.5</v>
      </c>
      <c r="I155" s="313"/>
      <c r="J155" s="151">
        <f>ROUND(I155*H155,2)</f>
        <v>0</v>
      </c>
      <c r="K155" s="152"/>
      <c r="L155" s="26"/>
      <c r="M155" s="153" t="s">
        <v>103</v>
      </c>
      <c r="N155" s="106" t="s">
        <v>134</v>
      </c>
      <c r="P155" s="143">
        <f>O155*H155</f>
        <v>0</v>
      </c>
      <c r="Q155" s="143">
        <v>0.46</v>
      </c>
      <c r="R155" s="143">
        <f>Q155*H155</f>
        <v>35.190000000000005</v>
      </c>
      <c r="S155" s="143">
        <v>0</v>
      </c>
      <c r="T155" s="144">
        <f>S155*H155</f>
        <v>0</v>
      </c>
      <c r="AR155" s="145" t="s">
        <v>253</v>
      </c>
      <c r="AT155" s="145" t="s">
        <v>471</v>
      </c>
      <c r="AU155" s="145" t="s">
        <v>218</v>
      </c>
      <c r="AY155" s="15" t="s">
        <v>239</v>
      </c>
      <c r="BE155" s="110">
        <f>IF(N155="základná",J155,0)</f>
        <v>0</v>
      </c>
      <c r="BF155" s="110">
        <f>IF(N155="znížená",J155,0)</f>
        <v>0</v>
      </c>
      <c r="BG155" s="110">
        <f>IF(N155="zákl. prenesená",J155,0)</f>
        <v>0</v>
      </c>
      <c r="BH155" s="110">
        <f>IF(N155="zníž. prenesená",J155,0)</f>
        <v>0</v>
      </c>
      <c r="BI155" s="110">
        <f>IF(N155="nulová",J155,0)</f>
        <v>0</v>
      </c>
      <c r="BJ155" s="15" t="s">
        <v>218</v>
      </c>
      <c r="BK155" s="110">
        <f>ROUND(I155*H155,2)</f>
        <v>0</v>
      </c>
      <c r="BL155" s="15" t="s">
        <v>253</v>
      </c>
      <c r="BM155" s="145" t="s">
        <v>1730</v>
      </c>
    </row>
    <row r="156" spans="2:65" s="12" customFormat="1">
      <c r="B156" s="159"/>
      <c r="D156" s="160" t="s">
        <v>831</v>
      </c>
      <c r="E156" s="161" t="s">
        <v>103</v>
      </c>
      <c r="F156" s="162" t="s">
        <v>1731</v>
      </c>
      <c r="H156" s="163">
        <v>76.5</v>
      </c>
      <c r="L156" s="159"/>
      <c r="M156" s="164"/>
      <c r="T156" s="165"/>
      <c r="AT156" s="161" t="s">
        <v>831</v>
      </c>
      <c r="AU156" s="161" t="s">
        <v>218</v>
      </c>
      <c r="AV156" s="12" t="s">
        <v>218</v>
      </c>
      <c r="AW156" s="12" t="s">
        <v>126</v>
      </c>
      <c r="AX156" s="12" t="s">
        <v>103</v>
      </c>
      <c r="AY156" s="161" t="s">
        <v>239</v>
      </c>
    </row>
    <row r="157" spans="2:65" s="1" customFormat="1" ht="24.2" customHeight="1">
      <c r="B157" s="26"/>
      <c r="C157" s="146" t="s">
        <v>293</v>
      </c>
      <c r="D157" s="146" t="s">
        <v>471</v>
      </c>
      <c r="E157" s="147" t="s">
        <v>1262</v>
      </c>
      <c r="F157" s="148" t="s">
        <v>1263</v>
      </c>
      <c r="G157" s="149" t="s">
        <v>50</v>
      </c>
      <c r="H157" s="150">
        <v>13.5</v>
      </c>
      <c r="I157" s="313"/>
      <c r="J157" s="151">
        <f>ROUND(I157*H157,2)</f>
        <v>0</v>
      </c>
      <c r="K157" s="152"/>
      <c r="L157" s="26"/>
      <c r="M157" s="153" t="s">
        <v>103</v>
      </c>
      <c r="N157" s="106" t="s">
        <v>134</v>
      </c>
      <c r="P157" s="143">
        <f>O157*H157</f>
        <v>0</v>
      </c>
      <c r="Q157" s="143">
        <v>0.50600000000000001</v>
      </c>
      <c r="R157" s="143">
        <f>Q157*H157</f>
        <v>6.8310000000000004</v>
      </c>
      <c r="S157" s="143">
        <v>0</v>
      </c>
      <c r="T157" s="144">
        <f>S157*H157</f>
        <v>0</v>
      </c>
      <c r="AR157" s="145" t="s">
        <v>253</v>
      </c>
      <c r="AT157" s="145" t="s">
        <v>471</v>
      </c>
      <c r="AU157" s="145" t="s">
        <v>218</v>
      </c>
      <c r="AY157" s="15" t="s">
        <v>239</v>
      </c>
      <c r="BE157" s="110">
        <f>IF(N157="základná",J157,0)</f>
        <v>0</v>
      </c>
      <c r="BF157" s="110">
        <f>IF(N157="znížená",J157,0)</f>
        <v>0</v>
      </c>
      <c r="BG157" s="110">
        <f>IF(N157="zákl. prenesená",J157,0)</f>
        <v>0</v>
      </c>
      <c r="BH157" s="110">
        <f>IF(N157="zníž. prenesená",J157,0)</f>
        <v>0</v>
      </c>
      <c r="BI157" s="110">
        <f>IF(N157="nulová",J157,0)</f>
        <v>0</v>
      </c>
      <c r="BJ157" s="15" t="s">
        <v>218</v>
      </c>
      <c r="BK157" s="110">
        <f>ROUND(I157*H157,2)</f>
        <v>0</v>
      </c>
      <c r="BL157" s="15" t="s">
        <v>253</v>
      </c>
      <c r="BM157" s="145" t="s">
        <v>1732</v>
      </c>
    </row>
    <row r="158" spans="2:65" s="12" customFormat="1">
      <c r="B158" s="159"/>
      <c r="D158" s="160" t="s">
        <v>831</v>
      </c>
      <c r="E158" s="161" t="s">
        <v>103</v>
      </c>
      <c r="F158" s="162" t="s">
        <v>1733</v>
      </c>
      <c r="H158" s="163">
        <v>13.5</v>
      </c>
      <c r="L158" s="159"/>
      <c r="M158" s="164"/>
      <c r="T158" s="165"/>
      <c r="AT158" s="161" t="s">
        <v>831</v>
      </c>
      <c r="AU158" s="161" t="s">
        <v>218</v>
      </c>
      <c r="AV158" s="12" t="s">
        <v>218</v>
      </c>
      <c r="AW158" s="12" t="s">
        <v>126</v>
      </c>
      <c r="AX158" s="12" t="s">
        <v>103</v>
      </c>
      <c r="AY158" s="161" t="s">
        <v>239</v>
      </c>
    </row>
    <row r="159" spans="2:65" s="1" customFormat="1" ht="33" customHeight="1">
      <c r="B159" s="26"/>
      <c r="C159" s="146" t="s">
        <v>297</v>
      </c>
      <c r="D159" s="146" t="s">
        <v>471</v>
      </c>
      <c r="E159" s="147" t="s">
        <v>1097</v>
      </c>
      <c r="F159" s="148" t="s">
        <v>1098</v>
      </c>
      <c r="G159" s="149" t="s">
        <v>50</v>
      </c>
      <c r="H159" s="150">
        <v>27</v>
      </c>
      <c r="I159" s="313"/>
      <c r="J159" s="151">
        <f>ROUND(I159*H159,2)</f>
        <v>0</v>
      </c>
      <c r="K159" s="152"/>
      <c r="L159" s="26"/>
      <c r="M159" s="153" t="s">
        <v>103</v>
      </c>
      <c r="N159" s="106" t="s">
        <v>134</v>
      </c>
      <c r="P159" s="143">
        <f>O159*H159</f>
        <v>0</v>
      </c>
      <c r="Q159" s="143">
        <v>0.40246999999999999</v>
      </c>
      <c r="R159" s="143">
        <f>Q159*H159</f>
        <v>10.86669</v>
      </c>
      <c r="S159" s="143">
        <v>0</v>
      </c>
      <c r="T159" s="144">
        <f>S159*H159</f>
        <v>0</v>
      </c>
      <c r="AR159" s="145" t="s">
        <v>253</v>
      </c>
      <c r="AT159" s="145" t="s">
        <v>471</v>
      </c>
      <c r="AU159" s="145" t="s">
        <v>218</v>
      </c>
      <c r="AY159" s="15" t="s">
        <v>239</v>
      </c>
      <c r="BE159" s="110">
        <f>IF(N159="základná",J159,0)</f>
        <v>0</v>
      </c>
      <c r="BF159" s="110">
        <f>IF(N159="znížená",J159,0)</f>
        <v>0</v>
      </c>
      <c r="BG159" s="110">
        <f>IF(N159="zákl. prenesená",J159,0)</f>
        <v>0</v>
      </c>
      <c r="BH159" s="110">
        <f>IF(N159="zníž. prenesená",J159,0)</f>
        <v>0</v>
      </c>
      <c r="BI159" s="110">
        <f>IF(N159="nulová",J159,0)</f>
        <v>0</v>
      </c>
      <c r="BJ159" s="15" t="s">
        <v>218</v>
      </c>
      <c r="BK159" s="110">
        <f>ROUND(I159*H159,2)</f>
        <v>0</v>
      </c>
      <c r="BL159" s="15" t="s">
        <v>253</v>
      </c>
      <c r="BM159" s="145" t="s">
        <v>1734</v>
      </c>
    </row>
    <row r="160" spans="2:65" s="12" customFormat="1">
      <c r="B160" s="159"/>
      <c r="D160" s="160" t="s">
        <v>831</v>
      </c>
      <c r="E160" s="161" t="s">
        <v>103</v>
      </c>
      <c r="F160" s="162" t="s">
        <v>1735</v>
      </c>
      <c r="H160" s="163">
        <v>27</v>
      </c>
      <c r="L160" s="159"/>
      <c r="M160" s="164"/>
      <c r="T160" s="165"/>
      <c r="AT160" s="161" t="s">
        <v>831</v>
      </c>
      <c r="AU160" s="161" t="s">
        <v>218</v>
      </c>
      <c r="AV160" s="12" t="s">
        <v>218</v>
      </c>
      <c r="AW160" s="12" t="s">
        <v>126</v>
      </c>
      <c r="AX160" s="12" t="s">
        <v>103</v>
      </c>
      <c r="AY160" s="161" t="s">
        <v>239</v>
      </c>
    </row>
    <row r="161" spans="2:65" s="1" customFormat="1" ht="38.1" customHeight="1">
      <c r="B161" s="26"/>
      <c r="C161" s="146" t="s">
        <v>301</v>
      </c>
      <c r="D161" s="146" t="s">
        <v>471</v>
      </c>
      <c r="E161" s="147" t="s">
        <v>1000</v>
      </c>
      <c r="F161" s="148" t="s">
        <v>1001</v>
      </c>
      <c r="G161" s="149" t="s">
        <v>50</v>
      </c>
      <c r="H161" s="150">
        <v>76.5</v>
      </c>
      <c r="I161" s="313"/>
      <c r="J161" s="151">
        <f>ROUND(I161*H161,2)</f>
        <v>0</v>
      </c>
      <c r="K161" s="152"/>
      <c r="L161" s="26"/>
      <c r="M161" s="153" t="s">
        <v>103</v>
      </c>
      <c r="N161" s="106" t="s">
        <v>134</v>
      </c>
      <c r="P161" s="143">
        <f>O161*H161</f>
        <v>0</v>
      </c>
      <c r="Q161" s="143">
        <v>0.57171000000000005</v>
      </c>
      <c r="R161" s="143">
        <f>Q161*H161</f>
        <v>43.735815000000002</v>
      </c>
      <c r="S161" s="143">
        <v>0</v>
      </c>
      <c r="T161" s="144">
        <f>S161*H161</f>
        <v>0</v>
      </c>
      <c r="AR161" s="145" t="s">
        <v>253</v>
      </c>
      <c r="AT161" s="145" t="s">
        <v>471</v>
      </c>
      <c r="AU161" s="145" t="s">
        <v>218</v>
      </c>
      <c r="AY161" s="15" t="s">
        <v>239</v>
      </c>
      <c r="BE161" s="110">
        <f>IF(N161="základná",J161,0)</f>
        <v>0</v>
      </c>
      <c r="BF161" s="110">
        <f>IF(N161="znížená",J161,0)</f>
        <v>0</v>
      </c>
      <c r="BG161" s="110">
        <f>IF(N161="zákl. prenesená",J161,0)</f>
        <v>0</v>
      </c>
      <c r="BH161" s="110">
        <f>IF(N161="zníž. prenesená",J161,0)</f>
        <v>0</v>
      </c>
      <c r="BI161" s="110">
        <f>IF(N161="nulová",J161,0)</f>
        <v>0</v>
      </c>
      <c r="BJ161" s="15" t="s">
        <v>218</v>
      </c>
      <c r="BK161" s="110">
        <f>ROUND(I161*H161,2)</f>
        <v>0</v>
      </c>
      <c r="BL161" s="15" t="s">
        <v>253</v>
      </c>
      <c r="BM161" s="145" t="s">
        <v>1736</v>
      </c>
    </row>
    <row r="162" spans="2:65" s="1" customFormat="1" ht="33" customHeight="1">
      <c r="B162" s="26"/>
      <c r="C162" s="146" t="s">
        <v>305</v>
      </c>
      <c r="D162" s="146" t="s">
        <v>471</v>
      </c>
      <c r="E162" s="147" t="s">
        <v>1015</v>
      </c>
      <c r="F162" s="148" t="s">
        <v>1016</v>
      </c>
      <c r="G162" s="149" t="s">
        <v>50</v>
      </c>
      <c r="H162" s="150">
        <v>76.5</v>
      </c>
      <c r="I162" s="313"/>
      <c r="J162" s="151">
        <f>ROUND(I162*H162,2)</f>
        <v>0</v>
      </c>
      <c r="K162" s="152"/>
      <c r="L162" s="26"/>
      <c r="M162" s="153" t="s">
        <v>103</v>
      </c>
      <c r="N162" s="106" t="s">
        <v>134</v>
      </c>
      <c r="P162" s="143">
        <f>O162*H162</f>
        <v>0</v>
      </c>
      <c r="Q162" s="143">
        <v>6.0099999999999997E-3</v>
      </c>
      <c r="R162" s="143">
        <f>Q162*H162</f>
        <v>0.45976499999999998</v>
      </c>
      <c r="S162" s="143">
        <v>0</v>
      </c>
      <c r="T162" s="144">
        <f>S162*H162</f>
        <v>0</v>
      </c>
      <c r="AR162" s="145" t="s">
        <v>253</v>
      </c>
      <c r="AT162" s="145" t="s">
        <v>471</v>
      </c>
      <c r="AU162" s="145" t="s">
        <v>218</v>
      </c>
      <c r="AY162" s="15" t="s">
        <v>239</v>
      </c>
      <c r="BE162" s="110">
        <f>IF(N162="základná",J162,0)</f>
        <v>0</v>
      </c>
      <c r="BF162" s="110">
        <f>IF(N162="znížená",J162,0)</f>
        <v>0</v>
      </c>
      <c r="BG162" s="110">
        <f>IF(N162="zákl. prenesená",J162,0)</f>
        <v>0</v>
      </c>
      <c r="BH162" s="110">
        <f>IF(N162="zníž. prenesená",J162,0)</f>
        <v>0</v>
      </c>
      <c r="BI162" s="110">
        <f>IF(N162="nulová",J162,0)</f>
        <v>0</v>
      </c>
      <c r="BJ162" s="15" t="s">
        <v>218</v>
      </c>
      <c r="BK162" s="110">
        <f>ROUND(I162*H162,2)</f>
        <v>0</v>
      </c>
      <c r="BL162" s="15" t="s">
        <v>253</v>
      </c>
      <c r="BM162" s="145" t="s">
        <v>1737</v>
      </c>
    </row>
    <row r="163" spans="2:65" s="1" customFormat="1" ht="33" customHeight="1">
      <c r="B163" s="26"/>
      <c r="C163" s="146" t="s">
        <v>309</v>
      </c>
      <c r="D163" s="146" t="s">
        <v>471</v>
      </c>
      <c r="E163" s="147" t="s">
        <v>1101</v>
      </c>
      <c r="F163" s="148" t="s">
        <v>1102</v>
      </c>
      <c r="G163" s="149" t="s">
        <v>50</v>
      </c>
      <c r="H163" s="150">
        <v>40.5</v>
      </c>
      <c r="I163" s="313"/>
      <c r="J163" s="151">
        <f>ROUND(I163*H163,2)</f>
        <v>0</v>
      </c>
      <c r="K163" s="152"/>
      <c r="L163" s="26"/>
      <c r="M163" s="153" t="s">
        <v>103</v>
      </c>
      <c r="N163" s="106" t="s">
        <v>134</v>
      </c>
      <c r="P163" s="143">
        <f>O163*H163</f>
        <v>0</v>
      </c>
      <c r="Q163" s="143">
        <v>5.8100000000000001E-3</v>
      </c>
      <c r="R163" s="143">
        <f>Q163*H163</f>
        <v>0.23530500000000001</v>
      </c>
      <c r="S163" s="143">
        <v>0</v>
      </c>
      <c r="T163" s="144">
        <f>S163*H163</f>
        <v>0</v>
      </c>
      <c r="AR163" s="145" t="s">
        <v>253</v>
      </c>
      <c r="AT163" s="145" t="s">
        <v>471</v>
      </c>
      <c r="AU163" s="145" t="s">
        <v>218</v>
      </c>
      <c r="AY163" s="15" t="s">
        <v>239</v>
      </c>
      <c r="BE163" s="110">
        <f>IF(N163="základná",J163,0)</f>
        <v>0</v>
      </c>
      <c r="BF163" s="110">
        <f>IF(N163="znížená",J163,0)</f>
        <v>0</v>
      </c>
      <c r="BG163" s="110">
        <f>IF(N163="zákl. prenesená",J163,0)</f>
        <v>0</v>
      </c>
      <c r="BH163" s="110">
        <f>IF(N163="zníž. prenesená",J163,0)</f>
        <v>0</v>
      </c>
      <c r="BI163" s="110">
        <f>IF(N163="nulová",J163,0)</f>
        <v>0</v>
      </c>
      <c r="BJ163" s="15" t="s">
        <v>218</v>
      </c>
      <c r="BK163" s="110">
        <f>ROUND(I163*H163,2)</f>
        <v>0</v>
      </c>
      <c r="BL163" s="15" t="s">
        <v>253</v>
      </c>
      <c r="BM163" s="145" t="s">
        <v>1738</v>
      </c>
    </row>
    <row r="164" spans="2:65" s="12" customFormat="1">
      <c r="B164" s="159"/>
      <c r="D164" s="160" t="s">
        <v>831</v>
      </c>
      <c r="E164" s="161" t="s">
        <v>103</v>
      </c>
      <c r="F164" s="162" t="s">
        <v>1739</v>
      </c>
      <c r="H164" s="163">
        <v>40.5</v>
      </c>
      <c r="L164" s="159"/>
      <c r="M164" s="164"/>
      <c r="T164" s="165"/>
      <c r="AT164" s="161" t="s">
        <v>831</v>
      </c>
      <c r="AU164" s="161" t="s">
        <v>218</v>
      </c>
      <c r="AV164" s="12" t="s">
        <v>218</v>
      </c>
      <c r="AW164" s="12" t="s">
        <v>126</v>
      </c>
      <c r="AX164" s="12" t="s">
        <v>103</v>
      </c>
      <c r="AY164" s="161" t="s">
        <v>239</v>
      </c>
    </row>
    <row r="165" spans="2:65" s="1" customFormat="1" ht="33" customHeight="1">
      <c r="B165" s="26"/>
      <c r="C165" s="146" t="s">
        <v>313</v>
      </c>
      <c r="D165" s="146" t="s">
        <v>471</v>
      </c>
      <c r="E165" s="147" t="s">
        <v>1018</v>
      </c>
      <c r="F165" s="148" t="s">
        <v>1019</v>
      </c>
      <c r="G165" s="149" t="s">
        <v>50</v>
      </c>
      <c r="H165" s="150">
        <v>180</v>
      </c>
      <c r="I165" s="313"/>
      <c r="J165" s="151">
        <f>ROUND(I165*H165,2)</f>
        <v>0</v>
      </c>
      <c r="K165" s="152"/>
      <c r="L165" s="26"/>
      <c r="M165" s="153" t="s">
        <v>103</v>
      </c>
      <c r="N165" s="106" t="s">
        <v>134</v>
      </c>
      <c r="P165" s="143">
        <f>O165*H165</f>
        <v>0</v>
      </c>
      <c r="Q165" s="143">
        <v>5.1000000000000004E-4</v>
      </c>
      <c r="R165" s="143">
        <f>Q165*H165</f>
        <v>9.1800000000000007E-2</v>
      </c>
      <c r="S165" s="143">
        <v>0</v>
      </c>
      <c r="T165" s="144">
        <f>S165*H165</f>
        <v>0</v>
      </c>
      <c r="AR165" s="145" t="s">
        <v>253</v>
      </c>
      <c r="AT165" s="145" t="s">
        <v>471</v>
      </c>
      <c r="AU165" s="145" t="s">
        <v>218</v>
      </c>
      <c r="AY165" s="15" t="s">
        <v>239</v>
      </c>
      <c r="BE165" s="110">
        <f>IF(N165="základná",J165,0)</f>
        <v>0</v>
      </c>
      <c r="BF165" s="110">
        <f>IF(N165="znížená",J165,0)</f>
        <v>0</v>
      </c>
      <c r="BG165" s="110">
        <f>IF(N165="zákl. prenesená",J165,0)</f>
        <v>0</v>
      </c>
      <c r="BH165" s="110">
        <f>IF(N165="zníž. prenesená",J165,0)</f>
        <v>0</v>
      </c>
      <c r="BI165" s="110">
        <f>IF(N165="nulová",J165,0)</f>
        <v>0</v>
      </c>
      <c r="BJ165" s="15" t="s">
        <v>218</v>
      </c>
      <c r="BK165" s="110">
        <f>ROUND(I165*H165,2)</f>
        <v>0</v>
      </c>
      <c r="BL165" s="15" t="s">
        <v>253</v>
      </c>
      <c r="BM165" s="145" t="s">
        <v>1740</v>
      </c>
    </row>
    <row r="166" spans="2:65" s="12" customFormat="1">
      <c r="B166" s="159"/>
      <c r="D166" s="160" t="s">
        <v>831</v>
      </c>
      <c r="E166" s="161" t="s">
        <v>103</v>
      </c>
      <c r="F166" s="162" t="s">
        <v>1741</v>
      </c>
      <c r="H166" s="163">
        <v>180</v>
      </c>
      <c r="L166" s="159"/>
      <c r="M166" s="164"/>
      <c r="T166" s="165"/>
      <c r="AT166" s="161" t="s">
        <v>831</v>
      </c>
      <c r="AU166" s="161" t="s">
        <v>218</v>
      </c>
      <c r="AV166" s="12" t="s">
        <v>218</v>
      </c>
      <c r="AW166" s="12" t="s">
        <v>126</v>
      </c>
      <c r="AX166" s="12" t="s">
        <v>103</v>
      </c>
      <c r="AY166" s="161" t="s">
        <v>239</v>
      </c>
    </row>
    <row r="167" spans="2:65" s="1" customFormat="1" ht="33" customHeight="1">
      <c r="B167" s="26"/>
      <c r="C167" s="146" t="s">
        <v>317</v>
      </c>
      <c r="D167" s="146" t="s">
        <v>471</v>
      </c>
      <c r="E167" s="147" t="s">
        <v>1022</v>
      </c>
      <c r="F167" s="148" t="s">
        <v>1023</v>
      </c>
      <c r="G167" s="149" t="s">
        <v>50</v>
      </c>
      <c r="H167" s="150">
        <v>76.5</v>
      </c>
      <c r="I167" s="313"/>
      <c r="J167" s="151">
        <f>ROUND(I167*H167,2)</f>
        <v>0</v>
      </c>
      <c r="K167" s="152"/>
      <c r="L167" s="26"/>
      <c r="M167" s="153" t="s">
        <v>103</v>
      </c>
      <c r="N167" s="106" t="s">
        <v>134</v>
      </c>
      <c r="P167" s="143">
        <f>O167*H167</f>
        <v>0</v>
      </c>
      <c r="Q167" s="143">
        <v>9.6680000000000002E-2</v>
      </c>
      <c r="R167" s="143">
        <f>Q167*H167</f>
        <v>7.39602</v>
      </c>
      <c r="S167" s="143">
        <v>0</v>
      </c>
      <c r="T167" s="144">
        <f>S167*H167</f>
        <v>0</v>
      </c>
      <c r="AR167" s="145" t="s">
        <v>253</v>
      </c>
      <c r="AT167" s="145" t="s">
        <v>471</v>
      </c>
      <c r="AU167" s="145" t="s">
        <v>218</v>
      </c>
      <c r="AY167" s="15" t="s">
        <v>239</v>
      </c>
      <c r="BE167" s="110">
        <f>IF(N167="základná",J167,0)</f>
        <v>0</v>
      </c>
      <c r="BF167" s="110">
        <f>IF(N167="znížená",J167,0)</f>
        <v>0</v>
      </c>
      <c r="BG167" s="110">
        <f>IF(N167="zákl. prenesená",J167,0)</f>
        <v>0</v>
      </c>
      <c r="BH167" s="110">
        <f>IF(N167="zníž. prenesená",J167,0)</f>
        <v>0</v>
      </c>
      <c r="BI167" s="110">
        <f>IF(N167="nulová",J167,0)</f>
        <v>0</v>
      </c>
      <c r="BJ167" s="15" t="s">
        <v>218</v>
      </c>
      <c r="BK167" s="110">
        <f>ROUND(I167*H167,2)</f>
        <v>0</v>
      </c>
      <c r="BL167" s="15" t="s">
        <v>253</v>
      </c>
      <c r="BM167" s="145" t="s">
        <v>1742</v>
      </c>
    </row>
    <row r="168" spans="2:65" s="1" customFormat="1" ht="33" customHeight="1">
      <c r="B168" s="26"/>
      <c r="C168" s="146" t="s">
        <v>321</v>
      </c>
      <c r="D168" s="146" t="s">
        <v>471</v>
      </c>
      <c r="E168" s="147" t="s">
        <v>1105</v>
      </c>
      <c r="F168" s="148" t="s">
        <v>1106</v>
      </c>
      <c r="G168" s="149" t="s">
        <v>50</v>
      </c>
      <c r="H168" s="150">
        <v>40.5</v>
      </c>
      <c r="I168" s="313"/>
      <c r="J168" s="151">
        <f>ROUND(I168*H168,2)</f>
        <v>0</v>
      </c>
      <c r="K168" s="152"/>
      <c r="L168" s="26"/>
      <c r="M168" s="153" t="s">
        <v>103</v>
      </c>
      <c r="N168" s="106" t="s">
        <v>134</v>
      </c>
      <c r="P168" s="143">
        <f>O168*H168</f>
        <v>0</v>
      </c>
      <c r="Q168" s="143">
        <v>0.10373</v>
      </c>
      <c r="R168" s="143">
        <f>Q168*H168</f>
        <v>4.2010649999999998</v>
      </c>
      <c r="S168" s="143">
        <v>0</v>
      </c>
      <c r="T168" s="144">
        <f>S168*H168</f>
        <v>0</v>
      </c>
      <c r="AR168" s="145" t="s">
        <v>253</v>
      </c>
      <c r="AT168" s="145" t="s">
        <v>471</v>
      </c>
      <c r="AU168" s="145" t="s">
        <v>218</v>
      </c>
      <c r="AY168" s="15" t="s">
        <v>239</v>
      </c>
      <c r="BE168" s="110">
        <f>IF(N168="základná",J168,0)</f>
        <v>0</v>
      </c>
      <c r="BF168" s="110">
        <f>IF(N168="znížená",J168,0)</f>
        <v>0</v>
      </c>
      <c r="BG168" s="110">
        <f>IF(N168="zákl. prenesená",J168,0)</f>
        <v>0</v>
      </c>
      <c r="BH168" s="110">
        <f>IF(N168="zníž. prenesená",J168,0)</f>
        <v>0</v>
      </c>
      <c r="BI168" s="110">
        <f>IF(N168="nulová",J168,0)</f>
        <v>0</v>
      </c>
      <c r="BJ168" s="15" t="s">
        <v>218</v>
      </c>
      <c r="BK168" s="110">
        <f>ROUND(I168*H168,2)</f>
        <v>0</v>
      </c>
      <c r="BL168" s="15" t="s">
        <v>253</v>
      </c>
      <c r="BM168" s="145" t="s">
        <v>1743</v>
      </c>
    </row>
    <row r="169" spans="2:65" s="12" customFormat="1">
      <c r="B169" s="159"/>
      <c r="D169" s="160" t="s">
        <v>831</v>
      </c>
      <c r="E169" s="161" t="s">
        <v>103</v>
      </c>
      <c r="F169" s="162" t="s">
        <v>1739</v>
      </c>
      <c r="H169" s="163">
        <v>40.5</v>
      </c>
      <c r="L169" s="159"/>
      <c r="M169" s="164"/>
      <c r="T169" s="165"/>
      <c r="AT169" s="161" t="s">
        <v>831</v>
      </c>
      <c r="AU169" s="161" t="s">
        <v>218</v>
      </c>
      <c r="AV169" s="12" t="s">
        <v>218</v>
      </c>
      <c r="AW169" s="12" t="s">
        <v>126</v>
      </c>
      <c r="AX169" s="12" t="s">
        <v>103</v>
      </c>
      <c r="AY169" s="161" t="s">
        <v>239</v>
      </c>
    </row>
    <row r="170" spans="2:65" s="1" customFormat="1" ht="33" customHeight="1">
      <c r="B170" s="26"/>
      <c r="C170" s="146" t="s">
        <v>325</v>
      </c>
      <c r="D170" s="146" t="s">
        <v>471</v>
      </c>
      <c r="E170" s="147" t="s">
        <v>1108</v>
      </c>
      <c r="F170" s="148" t="s">
        <v>1109</v>
      </c>
      <c r="G170" s="149" t="s">
        <v>50</v>
      </c>
      <c r="H170" s="150">
        <v>27</v>
      </c>
      <c r="I170" s="313"/>
      <c r="J170" s="151">
        <f>ROUND(I170*H170,2)</f>
        <v>0</v>
      </c>
      <c r="K170" s="152"/>
      <c r="L170" s="26"/>
      <c r="M170" s="153" t="s">
        <v>103</v>
      </c>
      <c r="N170" s="106" t="s">
        <v>134</v>
      </c>
      <c r="P170" s="143">
        <f>O170*H170</f>
        <v>0</v>
      </c>
      <c r="Q170" s="143">
        <v>0.12966</v>
      </c>
      <c r="R170" s="143">
        <f>Q170*H170</f>
        <v>3.50082</v>
      </c>
      <c r="S170" s="143">
        <v>0</v>
      </c>
      <c r="T170" s="144">
        <f>S170*H170</f>
        <v>0</v>
      </c>
      <c r="AR170" s="145" t="s">
        <v>253</v>
      </c>
      <c r="AT170" s="145" t="s">
        <v>471</v>
      </c>
      <c r="AU170" s="145" t="s">
        <v>218</v>
      </c>
      <c r="AY170" s="15" t="s">
        <v>239</v>
      </c>
      <c r="BE170" s="110">
        <f>IF(N170="základná",J170,0)</f>
        <v>0</v>
      </c>
      <c r="BF170" s="110">
        <f>IF(N170="znížená",J170,0)</f>
        <v>0</v>
      </c>
      <c r="BG170" s="110">
        <f>IF(N170="zákl. prenesená",J170,0)</f>
        <v>0</v>
      </c>
      <c r="BH170" s="110">
        <f>IF(N170="zníž. prenesená",J170,0)</f>
        <v>0</v>
      </c>
      <c r="BI170" s="110">
        <f>IF(N170="nulová",J170,0)</f>
        <v>0</v>
      </c>
      <c r="BJ170" s="15" t="s">
        <v>218</v>
      </c>
      <c r="BK170" s="110">
        <f>ROUND(I170*H170,2)</f>
        <v>0</v>
      </c>
      <c r="BL170" s="15" t="s">
        <v>253</v>
      </c>
      <c r="BM170" s="145" t="s">
        <v>1744</v>
      </c>
    </row>
    <row r="171" spans="2:65" s="1" customFormat="1" ht="38.1" customHeight="1">
      <c r="B171" s="26"/>
      <c r="C171" s="146" t="s">
        <v>109</v>
      </c>
      <c r="D171" s="146" t="s">
        <v>471</v>
      </c>
      <c r="E171" s="147" t="s">
        <v>1025</v>
      </c>
      <c r="F171" s="148" t="s">
        <v>1026</v>
      </c>
      <c r="G171" s="149" t="s">
        <v>50</v>
      </c>
      <c r="H171" s="150">
        <v>76.5</v>
      </c>
      <c r="I171" s="313"/>
      <c r="J171" s="151">
        <f>ROUND(I171*H171,2)</f>
        <v>0</v>
      </c>
      <c r="K171" s="152"/>
      <c r="L171" s="26"/>
      <c r="M171" s="153" t="s">
        <v>103</v>
      </c>
      <c r="N171" s="106" t="s">
        <v>134</v>
      </c>
      <c r="P171" s="143">
        <f>O171*H171</f>
        <v>0</v>
      </c>
      <c r="Q171" s="143">
        <v>0.15559000000000001</v>
      </c>
      <c r="R171" s="143">
        <f>Q171*H171</f>
        <v>11.902635</v>
      </c>
      <c r="S171" s="143">
        <v>0</v>
      </c>
      <c r="T171" s="144">
        <f>S171*H171</f>
        <v>0</v>
      </c>
      <c r="AR171" s="145" t="s">
        <v>253</v>
      </c>
      <c r="AT171" s="145" t="s">
        <v>471</v>
      </c>
      <c r="AU171" s="145" t="s">
        <v>218</v>
      </c>
      <c r="AY171" s="15" t="s">
        <v>239</v>
      </c>
      <c r="BE171" s="110">
        <f>IF(N171="základná",J171,0)</f>
        <v>0</v>
      </c>
      <c r="BF171" s="110">
        <f>IF(N171="znížená",J171,0)</f>
        <v>0</v>
      </c>
      <c r="BG171" s="110">
        <f>IF(N171="zákl. prenesená",J171,0)</f>
        <v>0</v>
      </c>
      <c r="BH171" s="110">
        <f>IF(N171="zníž. prenesená",J171,0)</f>
        <v>0</v>
      </c>
      <c r="BI171" s="110">
        <f>IF(N171="nulová",J171,0)</f>
        <v>0</v>
      </c>
      <c r="BJ171" s="15" t="s">
        <v>218</v>
      </c>
      <c r="BK171" s="110">
        <f>ROUND(I171*H171,2)</f>
        <v>0</v>
      </c>
      <c r="BL171" s="15" t="s">
        <v>253</v>
      </c>
      <c r="BM171" s="145" t="s">
        <v>1745</v>
      </c>
    </row>
    <row r="172" spans="2:65" s="1" customFormat="1" ht="33" customHeight="1">
      <c r="B172" s="26"/>
      <c r="C172" s="146" t="s">
        <v>332</v>
      </c>
      <c r="D172" s="146" t="s">
        <v>471</v>
      </c>
      <c r="E172" s="147" t="s">
        <v>1028</v>
      </c>
      <c r="F172" s="148" t="s">
        <v>1029</v>
      </c>
      <c r="G172" s="149" t="s">
        <v>50</v>
      </c>
      <c r="H172" s="150">
        <v>76.5</v>
      </c>
      <c r="I172" s="313"/>
      <c r="J172" s="151">
        <f>ROUND(I172*H172,2)</f>
        <v>0</v>
      </c>
      <c r="K172" s="152"/>
      <c r="L172" s="26"/>
      <c r="M172" s="153" t="s">
        <v>103</v>
      </c>
      <c r="N172" s="106" t="s">
        <v>134</v>
      </c>
      <c r="P172" s="143">
        <f>O172*H172</f>
        <v>0</v>
      </c>
      <c r="Q172" s="143">
        <v>0.20746000000000001</v>
      </c>
      <c r="R172" s="143">
        <f>Q172*H172</f>
        <v>15.87069</v>
      </c>
      <c r="S172" s="143">
        <v>0</v>
      </c>
      <c r="T172" s="144">
        <f>S172*H172</f>
        <v>0</v>
      </c>
      <c r="AR172" s="145" t="s">
        <v>253</v>
      </c>
      <c r="AT172" s="145" t="s">
        <v>471</v>
      </c>
      <c r="AU172" s="145" t="s">
        <v>218</v>
      </c>
      <c r="AY172" s="15" t="s">
        <v>239</v>
      </c>
      <c r="BE172" s="110">
        <f>IF(N172="základná",J172,0)</f>
        <v>0</v>
      </c>
      <c r="BF172" s="110">
        <f>IF(N172="znížená",J172,0)</f>
        <v>0</v>
      </c>
      <c r="BG172" s="110">
        <f>IF(N172="zákl. prenesená",J172,0)</f>
        <v>0</v>
      </c>
      <c r="BH172" s="110">
        <f>IF(N172="zníž. prenesená",J172,0)</f>
        <v>0</v>
      </c>
      <c r="BI172" s="110">
        <f>IF(N172="nulová",J172,0)</f>
        <v>0</v>
      </c>
      <c r="BJ172" s="15" t="s">
        <v>218</v>
      </c>
      <c r="BK172" s="110">
        <f>ROUND(I172*H172,2)</f>
        <v>0</v>
      </c>
      <c r="BL172" s="15" t="s">
        <v>253</v>
      </c>
      <c r="BM172" s="145" t="s">
        <v>1746</v>
      </c>
    </row>
    <row r="173" spans="2:65" s="11" customFormat="1" ht="23.1" customHeight="1">
      <c r="B173" s="122"/>
      <c r="D173" s="123" t="s">
        <v>163</v>
      </c>
      <c r="E173" s="131" t="s">
        <v>273</v>
      </c>
      <c r="F173" s="131" t="s">
        <v>1031</v>
      </c>
      <c r="J173" s="132">
        <f>BK173</f>
        <v>0</v>
      </c>
      <c r="L173" s="122"/>
      <c r="M173" s="126"/>
      <c r="P173" s="127">
        <f>SUM(P174:P186)</f>
        <v>0</v>
      </c>
      <c r="R173" s="127">
        <f>SUM(R174:R186)</f>
        <v>15.598799999999999</v>
      </c>
      <c r="T173" s="128">
        <f>SUM(T174:T186)</f>
        <v>0</v>
      </c>
      <c r="AR173" s="123" t="s">
        <v>103</v>
      </c>
      <c r="AT173" s="129" t="s">
        <v>163</v>
      </c>
      <c r="AU173" s="129" t="s">
        <v>103</v>
      </c>
      <c r="AY173" s="123" t="s">
        <v>239</v>
      </c>
      <c r="BK173" s="130">
        <f>SUM(BK174:BK186)</f>
        <v>0</v>
      </c>
    </row>
    <row r="174" spans="2:65" s="1" customFormat="1" ht="33" customHeight="1">
      <c r="B174" s="26"/>
      <c r="C174" s="146" t="s">
        <v>336</v>
      </c>
      <c r="D174" s="146" t="s">
        <v>471</v>
      </c>
      <c r="E174" s="147" t="s">
        <v>1747</v>
      </c>
      <c r="F174" s="148" t="s">
        <v>1748</v>
      </c>
      <c r="G174" s="149" t="s">
        <v>349</v>
      </c>
      <c r="H174" s="150">
        <v>18</v>
      </c>
      <c r="I174" s="313"/>
      <c r="J174" s="151">
        <f>ROUND(I174*H174,2)</f>
        <v>0</v>
      </c>
      <c r="K174" s="152"/>
      <c r="L174" s="26"/>
      <c r="M174" s="153" t="s">
        <v>103</v>
      </c>
      <c r="N174" s="106" t="s">
        <v>134</v>
      </c>
      <c r="P174" s="143">
        <f>O174*H174</f>
        <v>0</v>
      </c>
      <c r="Q174" s="143">
        <v>0.30814000000000002</v>
      </c>
      <c r="R174" s="143">
        <f>Q174*H174</f>
        <v>5.5465200000000001</v>
      </c>
      <c r="S174" s="143">
        <v>0</v>
      </c>
      <c r="T174" s="144">
        <f>S174*H174</f>
        <v>0</v>
      </c>
      <c r="AR174" s="145" t="s">
        <v>253</v>
      </c>
      <c r="AT174" s="145" t="s">
        <v>471</v>
      </c>
      <c r="AU174" s="145" t="s">
        <v>218</v>
      </c>
      <c r="AY174" s="15" t="s">
        <v>239</v>
      </c>
      <c r="BE174" s="110">
        <f>IF(N174="základná",J174,0)</f>
        <v>0</v>
      </c>
      <c r="BF174" s="110">
        <f>IF(N174="znížená",J174,0)</f>
        <v>0</v>
      </c>
      <c r="BG174" s="110">
        <f>IF(N174="zákl. prenesená",J174,0)</f>
        <v>0</v>
      </c>
      <c r="BH174" s="110">
        <f>IF(N174="zníž. prenesená",J174,0)</f>
        <v>0</v>
      </c>
      <c r="BI174" s="110">
        <f>IF(N174="nulová",J174,0)</f>
        <v>0</v>
      </c>
      <c r="BJ174" s="15" t="s">
        <v>218</v>
      </c>
      <c r="BK174" s="110">
        <f>ROUND(I174*H174,2)</f>
        <v>0</v>
      </c>
      <c r="BL174" s="15" t="s">
        <v>253</v>
      </c>
      <c r="BM174" s="145" t="s">
        <v>1749</v>
      </c>
    </row>
    <row r="175" spans="2:65" s="12" customFormat="1">
      <c r="B175" s="159"/>
      <c r="D175" s="160" t="s">
        <v>831</v>
      </c>
      <c r="E175" s="161" t="s">
        <v>103</v>
      </c>
      <c r="F175" s="162" t="s">
        <v>1750</v>
      </c>
      <c r="H175" s="163">
        <v>18</v>
      </c>
      <c r="L175" s="159"/>
      <c r="M175" s="164"/>
      <c r="T175" s="165"/>
      <c r="AT175" s="161" t="s">
        <v>831</v>
      </c>
      <c r="AU175" s="161" t="s">
        <v>218</v>
      </c>
      <c r="AV175" s="12" t="s">
        <v>218</v>
      </c>
      <c r="AW175" s="12" t="s">
        <v>126</v>
      </c>
      <c r="AX175" s="12" t="s">
        <v>103</v>
      </c>
      <c r="AY175" s="161" t="s">
        <v>239</v>
      </c>
    </row>
    <row r="176" spans="2:65" s="1" customFormat="1" ht="24.2" customHeight="1">
      <c r="B176" s="26"/>
      <c r="C176" s="133" t="s">
        <v>340</v>
      </c>
      <c r="D176" s="133" t="s">
        <v>237</v>
      </c>
      <c r="E176" s="134" t="s">
        <v>1751</v>
      </c>
      <c r="F176" s="135" t="s">
        <v>1752</v>
      </c>
      <c r="G176" s="136" t="s">
        <v>243</v>
      </c>
      <c r="H176" s="137">
        <v>18.18</v>
      </c>
      <c r="I176" s="312"/>
      <c r="J176" s="138">
        <f>ROUND(I176*H176,2)</f>
        <v>0</v>
      </c>
      <c r="K176" s="139"/>
      <c r="L176" s="140"/>
      <c r="M176" s="141" t="s">
        <v>103</v>
      </c>
      <c r="N176" s="142" t="s">
        <v>134</v>
      </c>
      <c r="P176" s="143">
        <f>O176*H176</f>
        <v>0</v>
      </c>
      <c r="Q176" s="143">
        <v>0.09</v>
      </c>
      <c r="R176" s="143">
        <f>Q176*H176</f>
        <v>1.6361999999999999</v>
      </c>
      <c r="S176" s="143">
        <v>0</v>
      </c>
      <c r="T176" s="144">
        <f>S176*H176</f>
        <v>0</v>
      </c>
      <c r="AR176" s="145" t="s">
        <v>269</v>
      </c>
      <c r="AT176" s="145" t="s">
        <v>237</v>
      </c>
      <c r="AU176" s="145" t="s">
        <v>218</v>
      </c>
      <c r="AY176" s="15" t="s">
        <v>239</v>
      </c>
      <c r="BE176" s="110">
        <f>IF(N176="základná",J176,0)</f>
        <v>0</v>
      </c>
      <c r="BF176" s="110">
        <f>IF(N176="znížená",J176,0)</f>
        <v>0</v>
      </c>
      <c r="BG176" s="110">
        <f>IF(N176="zákl. prenesená",J176,0)</f>
        <v>0</v>
      </c>
      <c r="BH176" s="110">
        <f>IF(N176="zníž. prenesená",J176,0)</f>
        <v>0</v>
      </c>
      <c r="BI176" s="110">
        <f>IF(N176="nulová",J176,0)</f>
        <v>0</v>
      </c>
      <c r="BJ176" s="15" t="s">
        <v>218</v>
      </c>
      <c r="BK176" s="110">
        <f>ROUND(I176*H176,2)</f>
        <v>0</v>
      </c>
      <c r="BL176" s="15" t="s">
        <v>253</v>
      </c>
      <c r="BM176" s="145" t="s">
        <v>1753</v>
      </c>
    </row>
    <row r="177" spans="2:65" s="12" customFormat="1">
      <c r="B177" s="159"/>
      <c r="D177" s="160" t="s">
        <v>831</v>
      </c>
      <c r="F177" s="162" t="s">
        <v>1754</v>
      </c>
      <c r="H177" s="163">
        <v>18.18</v>
      </c>
      <c r="L177" s="159"/>
      <c r="M177" s="164"/>
      <c r="T177" s="165"/>
      <c r="AT177" s="161" t="s">
        <v>831</v>
      </c>
      <c r="AU177" s="161" t="s">
        <v>218</v>
      </c>
      <c r="AV177" s="12" t="s">
        <v>218</v>
      </c>
      <c r="AW177" s="12" t="s">
        <v>106</v>
      </c>
      <c r="AX177" s="12" t="s">
        <v>103</v>
      </c>
      <c r="AY177" s="161" t="s">
        <v>239</v>
      </c>
    </row>
    <row r="178" spans="2:65" s="1" customFormat="1" ht="38.1" customHeight="1">
      <c r="B178" s="26"/>
      <c r="C178" s="146" t="s">
        <v>342</v>
      </c>
      <c r="D178" s="146" t="s">
        <v>471</v>
      </c>
      <c r="E178" s="147" t="s">
        <v>1755</v>
      </c>
      <c r="F178" s="148" t="s">
        <v>1756</v>
      </c>
      <c r="G178" s="149" t="s">
        <v>349</v>
      </c>
      <c r="H178" s="150">
        <v>36</v>
      </c>
      <c r="I178" s="313"/>
      <c r="J178" s="151">
        <f>ROUND(I178*H178,2)</f>
        <v>0</v>
      </c>
      <c r="K178" s="152"/>
      <c r="L178" s="26"/>
      <c r="M178" s="153" t="s">
        <v>103</v>
      </c>
      <c r="N178" s="106" t="s">
        <v>134</v>
      </c>
      <c r="P178" s="143">
        <f>O178*H178</f>
        <v>0</v>
      </c>
      <c r="Q178" s="143">
        <v>0.18529999999999999</v>
      </c>
      <c r="R178" s="143">
        <f>Q178*H178</f>
        <v>6.6707999999999998</v>
      </c>
      <c r="S178" s="143">
        <v>0</v>
      </c>
      <c r="T178" s="144">
        <f>S178*H178</f>
        <v>0</v>
      </c>
      <c r="AR178" s="145" t="s">
        <v>253</v>
      </c>
      <c r="AT178" s="145" t="s">
        <v>471</v>
      </c>
      <c r="AU178" s="145" t="s">
        <v>218</v>
      </c>
      <c r="AY178" s="15" t="s">
        <v>239</v>
      </c>
      <c r="BE178" s="110">
        <f>IF(N178="základná",J178,0)</f>
        <v>0</v>
      </c>
      <c r="BF178" s="110">
        <f>IF(N178="znížená",J178,0)</f>
        <v>0</v>
      </c>
      <c r="BG178" s="110">
        <f>IF(N178="zákl. prenesená",J178,0)</f>
        <v>0</v>
      </c>
      <c r="BH178" s="110">
        <f>IF(N178="zníž. prenesená",J178,0)</f>
        <v>0</v>
      </c>
      <c r="BI178" s="110">
        <f>IF(N178="nulová",J178,0)</f>
        <v>0</v>
      </c>
      <c r="BJ178" s="15" t="s">
        <v>218</v>
      </c>
      <c r="BK178" s="110">
        <f>ROUND(I178*H178,2)</f>
        <v>0</v>
      </c>
      <c r="BL178" s="15" t="s">
        <v>253</v>
      </c>
      <c r="BM178" s="145" t="s">
        <v>1757</v>
      </c>
    </row>
    <row r="179" spans="2:65" s="12" customFormat="1">
      <c r="B179" s="159"/>
      <c r="D179" s="160" t="s">
        <v>831</v>
      </c>
      <c r="E179" s="161" t="s">
        <v>103</v>
      </c>
      <c r="F179" s="162" t="s">
        <v>1758</v>
      </c>
      <c r="H179" s="163">
        <v>18</v>
      </c>
      <c r="L179" s="159"/>
      <c r="M179" s="164"/>
      <c r="T179" s="165"/>
      <c r="AT179" s="161" t="s">
        <v>831</v>
      </c>
      <c r="AU179" s="161" t="s">
        <v>218</v>
      </c>
      <c r="AV179" s="12" t="s">
        <v>218</v>
      </c>
      <c r="AW179" s="12" t="s">
        <v>126</v>
      </c>
      <c r="AX179" s="12" t="s">
        <v>164</v>
      </c>
      <c r="AY179" s="161" t="s">
        <v>239</v>
      </c>
    </row>
    <row r="180" spans="2:65" s="12" customFormat="1">
      <c r="B180" s="159"/>
      <c r="D180" s="160" t="s">
        <v>831</v>
      </c>
      <c r="E180" s="161" t="s">
        <v>103</v>
      </c>
      <c r="F180" s="162" t="s">
        <v>1759</v>
      </c>
      <c r="H180" s="163">
        <v>18</v>
      </c>
      <c r="L180" s="159"/>
      <c r="M180" s="164"/>
      <c r="T180" s="165"/>
      <c r="AT180" s="161" t="s">
        <v>831</v>
      </c>
      <c r="AU180" s="161" t="s">
        <v>218</v>
      </c>
      <c r="AV180" s="12" t="s">
        <v>218</v>
      </c>
      <c r="AW180" s="12" t="s">
        <v>126</v>
      </c>
      <c r="AX180" s="12" t="s">
        <v>164</v>
      </c>
      <c r="AY180" s="161" t="s">
        <v>239</v>
      </c>
    </row>
    <row r="181" spans="2:65" s="13" customFormat="1">
      <c r="B181" s="166"/>
      <c r="D181" s="160" t="s">
        <v>831</v>
      </c>
      <c r="E181" s="167" t="s">
        <v>103</v>
      </c>
      <c r="F181" s="168" t="s">
        <v>846</v>
      </c>
      <c r="H181" s="169">
        <v>36</v>
      </c>
      <c r="L181" s="166"/>
      <c r="M181" s="170"/>
      <c r="T181" s="171"/>
      <c r="AT181" s="167" t="s">
        <v>831</v>
      </c>
      <c r="AU181" s="167" t="s">
        <v>218</v>
      </c>
      <c r="AV181" s="13" t="s">
        <v>253</v>
      </c>
      <c r="AW181" s="13" t="s">
        <v>126</v>
      </c>
      <c r="AX181" s="13" t="s">
        <v>103</v>
      </c>
      <c r="AY181" s="167" t="s">
        <v>239</v>
      </c>
    </row>
    <row r="182" spans="2:65" s="1" customFormat="1" ht="16.5" customHeight="1">
      <c r="B182" s="26"/>
      <c r="C182" s="133" t="s">
        <v>346</v>
      </c>
      <c r="D182" s="133" t="s">
        <v>237</v>
      </c>
      <c r="E182" s="134" t="s">
        <v>1760</v>
      </c>
      <c r="F182" s="135" t="s">
        <v>1761</v>
      </c>
      <c r="G182" s="136" t="s">
        <v>243</v>
      </c>
      <c r="H182" s="137">
        <v>36.36</v>
      </c>
      <c r="I182" s="312"/>
      <c r="J182" s="138">
        <f>ROUND(I182*H182,2)</f>
        <v>0</v>
      </c>
      <c r="K182" s="139"/>
      <c r="L182" s="140"/>
      <c r="M182" s="141" t="s">
        <v>103</v>
      </c>
      <c r="N182" s="142" t="s">
        <v>134</v>
      </c>
      <c r="P182" s="143">
        <f>O182*H182</f>
        <v>0</v>
      </c>
      <c r="Q182" s="143">
        <v>4.8000000000000001E-2</v>
      </c>
      <c r="R182" s="143">
        <f>Q182*H182</f>
        <v>1.7452799999999999</v>
      </c>
      <c r="S182" s="143">
        <v>0</v>
      </c>
      <c r="T182" s="144">
        <f>S182*H182</f>
        <v>0</v>
      </c>
      <c r="AR182" s="145" t="s">
        <v>269</v>
      </c>
      <c r="AT182" s="145" t="s">
        <v>237</v>
      </c>
      <c r="AU182" s="145" t="s">
        <v>218</v>
      </c>
      <c r="AY182" s="15" t="s">
        <v>239</v>
      </c>
      <c r="BE182" s="110">
        <f>IF(N182="základná",J182,0)</f>
        <v>0</v>
      </c>
      <c r="BF182" s="110">
        <f>IF(N182="znížená",J182,0)</f>
        <v>0</v>
      </c>
      <c r="BG182" s="110">
        <f>IF(N182="zákl. prenesená",J182,0)</f>
        <v>0</v>
      </c>
      <c r="BH182" s="110">
        <f>IF(N182="zníž. prenesená",J182,0)</f>
        <v>0</v>
      </c>
      <c r="BI182" s="110">
        <f>IF(N182="nulová",J182,0)</f>
        <v>0</v>
      </c>
      <c r="BJ182" s="15" t="s">
        <v>218</v>
      </c>
      <c r="BK182" s="110">
        <f>ROUND(I182*H182,2)</f>
        <v>0</v>
      </c>
      <c r="BL182" s="15" t="s">
        <v>253</v>
      </c>
      <c r="BM182" s="145" t="s">
        <v>1762</v>
      </c>
    </row>
    <row r="183" spans="2:65" s="12" customFormat="1">
      <c r="B183" s="159"/>
      <c r="D183" s="160" t="s">
        <v>831</v>
      </c>
      <c r="F183" s="162" t="s">
        <v>1763</v>
      </c>
      <c r="H183" s="163">
        <v>36.36</v>
      </c>
      <c r="L183" s="159"/>
      <c r="M183" s="164"/>
      <c r="T183" s="165"/>
      <c r="AT183" s="161" t="s">
        <v>831</v>
      </c>
      <c r="AU183" s="161" t="s">
        <v>218</v>
      </c>
      <c r="AV183" s="12" t="s">
        <v>218</v>
      </c>
      <c r="AW183" s="12" t="s">
        <v>106</v>
      </c>
      <c r="AX183" s="12" t="s">
        <v>103</v>
      </c>
      <c r="AY183" s="161" t="s">
        <v>239</v>
      </c>
    </row>
    <row r="184" spans="2:65" s="1" customFormat="1" ht="24.2" customHeight="1">
      <c r="B184" s="26"/>
      <c r="C184" s="146" t="s">
        <v>351</v>
      </c>
      <c r="D184" s="146" t="s">
        <v>471</v>
      </c>
      <c r="E184" s="147" t="s">
        <v>1764</v>
      </c>
      <c r="F184" s="148" t="s">
        <v>1765</v>
      </c>
      <c r="G184" s="149" t="s">
        <v>835</v>
      </c>
      <c r="H184" s="150">
        <v>23.556000000000001</v>
      </c>
      <c r="I184" s="313"/>
      <c r="J184" s="151">
        <f>ROUND(I184*H184,2)</f>
        <v>0</v>
      </c>
      <c r="K184" s="152"/>
      <c r="L184" s="26"/>
      <c r="M184" s="153" t="s">
        <v>103</v>
      </c>
      <c r="N184" s="106" t="s">
        <v>134</v>
      </c>
      <c r="P184" s="143">
        <f>O184*H184</f>
        <v>0</v>
      </c>
      <c r="Q184" s="143">
        <v>0</v>
      </c>
      <c r="R184" s="143">
        <f>Q184*H184</f>
        <v>0</v>
      </c>
      <c r="S184" s="143">
        <v>0</v>
      </c>
      <c r="T184" s="144">
        <f>S184*H184</f>
        <v>0</v>
      </c>
      <c r="AR184" s="145" t="s">
        <v>253</v>
      </c>
      <c r="AT184" s="145" t="s">
        <v>471</v>
      </c>
      <c r="AU184" s="145" t="s">
        <v>218</v>
      </c>
      <c r="AY184" s="15" t="s">
        <v>239</v>
      </c>
      <c r="BE184" s="110">
        <f>IF(N184="základná",J184,0)</f>
        <v>0</v>
      </c>
      <c r="BF184" s="110">
        <f>IF(N184="znížená",J184,0)</f>
        <v>0</v>
      </c>
      <c r="BG184" s="110">
        <f>IF(N184="zákl. prenesená",J184,0)</f>
        <v>0</v>
      </c>
      <c r="BH184" s="110">
        <f>IF(N184="zníž. prenesená",J184,0)</f>
        <v>0</v>
      </c>
      <c r="BI184" s="110">
        <f>IF(N184="nulová",J184,0)</f>
        <v>0</v>
      </c>
      <c r="BJ184" s="15" t="s">
        <v>218</v>
      </c>
      <c r="BK184" s="110">
        <f>ROUND(I184*H184,2)</f>
        <v>0</v>
      </c>
      <c r="BL184" s="15" t="s">
        <v>253</v>
      </c>
      <c r="BM184" s="145" t="s">
        <v>1766</v>
      </c>
    </row>
    <row r="185" spans="2:65" s="12" customFormat="1">
      <c r="B185" s="159"/>
      <c r="D185" s="160" t="s">
        <v>831</v>
      </c>
      <c r="E185" s="161" t="s">
        <v>103</v>
      </c>
      <c r="F185" s="162" t="s">
        <v>1767</v>
      </c>
      <c r="H185" s="163">
        <v>23.556000000000001</v>
      </c>
      <c r="L185" s="159"/>
      <c r="M185" s="164"/>
      <c r="T185" s="165"/>
      <c r="AT185" s="161" t="s">
        <v>831</v>
      </c>
      <c r="AU185" s="161" t="s">
        <v>218</v>
      </c>
      <c r="AV185" s="12" t="s">
        <v>218</v>
      </c>
      <c r="AW185" s="12" t="s">
        <v>126</v>
      </c>
      <c r="AX185" s="12" t="s">
        <v>103</v>
      </c>
      <c r="AY185" s="161" t="s">
        <v>239</v>
      </c>
    </row>
    <row r="186" spans="2:65" s="1" customFormat="1" ht="24.2" customHeight="1">
      <c r="B186" s="26"/>
      <c r="C186" s="146" t="s">
        <v>355</v>
      </c>
      <c r="D186" s="146" t="s">
        <v>471</v>
      </c>
      <c r="E186" s="147" t="s">
        <v>1768</v>
      </c>
      <c r="F186" s="148" t="s">
        <v>1769</v>
      </c>
      <c r="G186" s="149" t="s">
        <v>835</v>
      </c>
      <c r="H186" s="150">
        <v>23.556000000000001</v>
      </c>
      <c r="I186" s="313"/>
      <c r="J186" s="151">
        <f>ROUND(I186*H186,2)</f>
        <v>0</v>
      </c>
      <c r="K186" s="152"/>
      <c r="L186" s="26"/>
      <c r="M186" s="153" t="s">
        <v>103</v>
      </c>
      <c r="N186" s="106" t="s">
        <v>134</v>
      </c>
      <c r="P186" s="143">
        <f>O186*H186</f>
        <v>0</v>
      </c>
      <c r="Q186" s="143">
        <v>0</v>
      </c>
      <c r="R186" s="143">
        <f>Q186*H186</f>
        <v>0</v>
      </c>
      <c r="S186" s="143">
        <v>0</v>
      </c>
      <c r="T186" s="144">
        <f>S186*H186</f>
        <v>0</v>
      </c>
      <c r="AR186" s="145" t="s">
        <v>253</v>
      </c>
      <c r="AT186" s="145" t="s">
        <v>471</v>
      </c>
      <c r="AU186" s="145" t="s">
        <v>218</v>
      </c>
      <c r="AY186" s="15" t="s">
        <v>239</v>
      </c>
      <c r="BE186" s="110">
        <f>IF(N186="základná",J186,0)</f>
        <v>0</v>
      </c>
      <c r="BF186" s="110">
        <f>IF(N186="znížená",J186,0)</f>
        <v>0</v>
      </c>
      <c r="BG186" s="110">
        <f>IF(N186="zákl. prenesená",J186,0)</f>
        <v>0</v>
      </c>
      <c r="BH186" s="110">
        <f>IF(N186="zníž. prenesená",J186,0)</f>
        <v>0</v>
      </c>
      <c r="BI186" s="110">
        <f>IF(N186="nulová",J186,0)</f>
        <v>0</v>
      </c>
      <c r="BJ186" s="15" t="s">
        <v>218</v>
      </c>
      <c r="BK186" s="110">
        <f>ROUND(I186*H186,2)</f>
        <v>0</v>
      </c>
      <c r="BL186" s="15" t="s">
        <v>253</v>
      </c>
      <c r="BM186" s="145" t="s">
        <v>1770</v>
      </c>
    </row>
    <row r="187" spans="2:65" s="11" customFormat="1" ht="23.1" customHeight="1">
      <c r="B187" s="122"/>
      <c r="D187" s="123" t="s">
        <v>163</v>
      </c>
      <c r="E187" s="131" t="s">
        <v>636</v>
      </c>
      <c r="F187" s="131" t="s">
        <v>1059</v>
      </c>
      <c r="J187" s="132">
        <f>BK187</f>
        <v>0</v>
      </c>
      <c r="L187" s="122"/>
      <c r="M187" s="126"/>
      <c r="P187" s="127">
        <f>P188</f>
        <v>0</v>
      </c>
      <c r="R187" s="127">
        <f>R188</f>
        <v>0</v>
      </c>
      <c r="T187" s="128">
        <f>T188</f>
        <v>0</v>
      </c>
      <c r="AR187" s="123" t="s">
        <v>103</v>
      </c>
      <c r="AT187" s="129" t="s">
        <v>163</v>
      </c>
      <c r="AU187" s="129" t="s">
        <v>103</v>
      </c>
      <c r="AY187" s="123" t="s">
        <v>239</v>
      </c>
      <c r="BK187" s="130">
        <f>BK188</f>
        <v>0</v>
      </c>
    </row>
    <row r="188" spans="2:65" s="1" customFormat="1" ht="24.2" customHeight="1">
      <c r="B188" s="26"/>
      <c r="C188" s="146" t="s">
        <v>359</v>
      </c>
      <c r="D188" s="146" t="s">
        <v>471</v>
      </c>
      <c r="E188" s="147" t="s">
        <v>1771</v>
      </c>
      <c r="F188" s="148" t="s">
        <v>1772</v>
      </c>
      <c r="G188" s="149" t="s">
        <v>835</v>
      </c>
      <c r="H188" s="150">
        <v>597.39800000000002</v>
      </c>
      <c r="I188" s="313"/>
      <c r="J188" s="151">
        <f>ROUND(I188*H188,2)</f>
        <v>0</v>
      </c>
      <c r="K188" s="152"/>
      <c r="L188" s="26"/>
      <c r="M188" s="154" t="s">
        <v>103</v>
      </c>
      <c r="N188" s="155" t="s">
        <v>134</v>
      </c>
      <c r="O188" s="156"/>
      <c r="P188" s="157">
        <f>O188*H188</f>
        <v>0</v>
      </c>
      <c r="Q188" s="157">
        <v>0</v>
      </c>
      <c r="R188" s="157">
        <f>Q188*H188</f>
        <v>0</v>
      </c>
      <c r="S188" s="157">
        <v>0</v>
      </c>
      <c r="T188" s="158">
        <f>S188*H188</f>
        <v>0</v>
      </c>
      <c r="AR188" s="145" t="s">
        <v>253</v>
      </c>
      <c r="AT188" s="145" t="s">
        <v>471</v>
      </c>
      <c r="AU188" s="145" t="s">
        <v>218</v>
      </c>
      <c r="AY188" s="15" t="s">
        <v>239</v>
      </c>
      <c r="BE188" s="110">
        <f>IF(N188="základná",J188,0)</f>
        <v>0</v>
      </c>
      <c r="BF188" s="110">
        <f>IF(N188="znížená",J188,0)</f>
        <v>0</v>
      </c>
      <c r="BG188" s="110">
        <f>IF(N188="zákl. prenesená",J188,0)</f>
        <v>0</v>
      </c>
      <c r="BH188" s="110">
        <f>IF(N188="zníž. prenesená",J188,0)</f>
        <v>0</v>
      </c>
      <c r="BI188" s="110">
        <f>IF(N188="nulová",J188,0)</f>
        <v>0</v>
      </c>
      <c r="BJ188" s="15" t="s">
        <v>218</v>
      </c>
      <c r="BK188" s="110">
        <f>ROUND(I188*H188,2)</f>
        <v>0</v>
      </c>
      <c r="BL188" s="15" t="s">
        <v>253</v>
      </c>
      <c r="BM188" s="145" t="s">
        <v>1773</v>
      </c>
    </row>
    <row r="189" spans="2:65" s="1" customFormat="1" ht="6.95" customHeight="1">
      <c r="B189" s="36"/>
      <c r="C189" s="37"/>
      <c r="D189" s="37"/>
      <c r="E189" s="37"/>
      <c r="F189" s="37"/>
      <c r="G189" s="37"/>
      <c r="H189" s="37"/>
      <c r="I189" s="37"/>
      <c r="J189" s="37"/>
      <c r="K189" s="37"/>
      <c r="L189" s="26"/>
    </row>
  </sheetData>
  <sheetProtection algorithmName="SHA-512" hashValue="z4JP2+RxhPVGXrweFobUWcWivbJSG3zdhczWeR7ZEpSZSjiBH28G6N44+Z++D/0lk1BuZqDw27uDxFWxybfsPQ==" saltValue="P1CkFdZfSK6qjHg7AHeuYg==" spinCount="100000" sheet="1" objects="1" scenarios="1"/>
  <mergeCells count="14">
    <mergeCell ref="E124:H124"/>
    <mergeCell ref="E122:H122"/>
    <mergeCell ref="L2:V2"/>
    <mergeCell ref="D110:F110"/>
    <mergeCell ref="D107:F107"/>
    <mergeCell ref="E85:H85"/>
    <mergeCell ref="E7:H7"/>
    <mergeCell ref="E87:H87"/>
    <mergeCell ref="D108:F108"/>
    <mergeCell ref="E27:H27"/>
    <mergeCell ref="D109:F109"/>
    <mergeCell ref="E18:H18"/>
    <mergeCell ref="E9:H9"/>
    <mergeCell ref="D106:F10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BM153"/>
  <sheetViews>
    <sheetView showGridLines="0" topLeftCell="A120" workbookViewId="0">
      <selection activeCell="I152" sqref="I152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191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1774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J103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ROUND((SUM(BE103:BE110) + SUM(BE130:BE152)),  2)</f>
        <v>0</v>
      </c>
      <c r="G35" s="82"/>
      <c r="H35" s="82"/>
      <c r="I35" s="83">
        <v>0.23</v>
      </c>
      <c r="J35" s="81">
        <f>ROUND(((SUM(BE103:BE110) + SUM(BE130:BE152))*I35),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ROUND((SUM(BF103:BF110) + SUM(BF130:BF152)),  2)</f>
        <v>0</v>
      </c>
      <c r="I36" s="85">
        <v>0.23</v>
      </c>
      <c r="J36" s="84">
        <f>ROUND(((SUM(BF103:BF110) + SUM(BF130:BF152))*I36),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ROUND((SUM(BG103:BG110) + SUM(BG130:BG152)),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ROUND((SUM(BH103:BH110) + SUM(BH130:BH152)),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ROUND((SUM(BI103:BI110) + SUM(BI130:BI152)),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SO 410.2 - Barca- Čaňa, Železničné priecestie km 362,792 184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J130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J131</f>
        <v>0</v>
      </c>
      <c r="L97" s="97"/>
    </row>
    <row r="98" spans="2:62" s="9" customFormat="1" ht="20.100000000000001" hidden="1" customHeight="1">
      <c r="B98" s="101"/>
      <c r="D98" s="102" t="s">
        <v>818</v>
      </c>
      <c r="E98" s="103"/>
      <c r="F98" s="103"/>
      <c r="G98" s="103"/>
      <c r="H98" s="103"/>
      <c r="I98" s="103"/>
      <c r="J98" s="104">
        <f>J132</f>
        <v>0</v>
      </c>
      <c r="L98" s="101"/>
    </row>
    <row r="99" spans="2:62" s="9" customFormat="1" ht="20.100000000000001" hidden="1" customHeight="1">
      <c r="B99" s="101"/>
      <c r="D99" s="102" t="s">
        <v>821</v>
      </c>
      <c r="E99" s="103"/>
      <c r="F99" s="103"/>
      <c r="G99" s="103"/>
      <c r="H99" s="103"/>
      <c r="I99" s="103"/>
      <c r="J99" s="104">
        <f>J143</f>
        <v>0</v>
      </c>
      <c r="L99" s="101"/>
    </row>
    <row r="100" spans="2:62" s="9" customFormat="1" ht="20.100000000000001" hidden="1" customHeight="1">
      <c r="B100" s="101"/>
      <c r="D100" s="102" t="s">
        <v>822</v>
      </c>
      <c r="E100" s="103"/>
      <c r="F100" s="103"/>
      <c r="G100" s="103"/>
      <c r="H100" s="103"/>
      <c r="I100" s="103"/>
      <c r="J100" s="104">
        <f>J151</f>
        <v>0</v>
      </c>
      <c r="L100" s="101"/>
    </row>
    <row r="101" spans="2:62" s="1" customFormat="1" ht="21.75" hidden="1" customHeight="1">
      <c r="B101" s="26"/>
      <c r="L101" s="26"/>
    </row>
    <row r="102" spans="2:62" s="1" customFormat="1" ht="6.95" hidden="1" customHeight="1">
      <c r="B102" s="26"/>
      <c r="L102" s="26"/>
    </row>
    <row r="103" spans="2:62" s="1" customFormat="1" ht="29.25" hidden="1" customHeight="1">
      <c r="B103" s="26"/>
      <c r="C103" s="96" t="s">
        <v>215</v>
      </c>
      <c r="J103" s="105">
        <f>ROUND(J104 + J105 + J106 + J107 + J108 + J109,2)</f>
        <v>0</v>
      </c>
      <c r="L103" s="26"/>
      <c r="N103" s="106" t="s">
        <v>19</v>
      </c>
    </row>
    <row r="104" spans="2:62" s="1" customFormat="1" ht="18" hidden="1" customHeight="1">
      <c r="B104" s="26"/>
      <c r="D104" s="319" t="s">
        <v>216</v>
      </c>
      <c r="E104" s="317"/>
      <c r="F104" s="317"/>
      <c r="J104" s="108">
        <v>0</v>
      </c>
      <c r="L104" s="26"/>
      <c r="N104" s="109" t="s">
        <v>134</v>
      </c>
      <c r="AY104" s="15" t="s">
        <v>217</v>
      </c>
      <c r="BE104" s="110">
        <f t="shared" ref="BE104:BE109" si="0">IF(N104="základná",J104,0)</f>
        <v>0</v>
      </c>
      <c r="BF104" s="110">
        <f t="shared" ref="BF104:BF109" si="1">IF(N104="znížená",J104,0)</f>
        <v>0</v>
      </c>
      <c r="BG104" s="110">
        <f t="shared" ref="BG104:BG109" si="2">IF(N104="zákl. prenesená",J104,0)</f>
        <v>0</v>
      </c>
      <c r="BH104" s="110">
        <f t="shared" ref="BH104:BH109" si="3">IF(N104="zníž. prenesená",J104,0)</f>
        <v>0</v>
      </c>
      <c r="BI104" s="110">
        <f t="shared" ref="BI104:BI109" si="4">IF(N104="nulová",J104,0)</f>
        <v>0</v>
      </c>
      <c r="BJ104" s="15" t="s">
        <v>218</v>
      </c>
    </row>
    <row r="105" spans="2:62" s="1" customFormat="1" ht="18" hidden="1" customHeight="1">
      <c r="B105" s="26"/>
      <c r="D105" s="319" t="s">
        <v>219</v>
      </c>
      <c r="E105" s="317"/>
      <c r="F105" s="317"/>
      <c r="J105" s="108">
        <v>0</v>
      </c>
      <c r="L105" s="26"/>
      <c r="N105" s="109" t="s">
        <v>134</v>
      </c>
      <c r="AY105" s="15" t="s">
        <v>217</v>
      </c>
      <c r="BE105" s="110">
        <f t="shared" si="0"/>
        <v>0</v>
      </c>
      <c r="BF105" s="110">
        <f t="shared" si="1"/>
        <v>0</v>
      </c>
      <c r="BG105" s="110">
        <f t="shared" si="2"/>
        <v>0</v>
      </c>
      <c r="BH105" s="110">
        <f t="shared" si="3"/>
        <v>0</v>
      </c>
      <c r="BI105" s="110">
        <f t="shared" si="4"/>
        <v>0</v>
      </c>
      <c r="BJ105" s="15" t="s">
        <v>218</v>
      </c>
    </row>
    <row r="106" spans="2:62" s="1" customFormat="1" ht="18" hidden="1" customHeight="1">
      <c r="B106" s="26"/>
      <c r="D106" s="319" t="s">
        <v>220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si="0"/>
        <v>0</v>
      </c>
      <c r="BF106" s="110">
        <f t="shared" si="1"/>
        <v>0</v>
      </c>
      <c r="BG106" s="110">
        <f t="shared" si="2"/>
        <v>0</v>
      </c>
      <c r="BH106" s="110">
        <f t="shared" si="3"/>
        <v>0</v>
      </c>
      <c r="BI106" s="110">
        <f t="shared" si="4"/>
        <v>0</v>
      </c>
      <c r="BJ106" s="15" t="s">
        <v>218</v>
      </c>
    </row>
    <row r="107" spans="2:62" s="1" customFormat="1" ht="18" hidden="1" customHeight="1">
      <c r="B107" s="26"/>
      <c r="D107" s="319" t="s">
        <v>221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t="18" hidden="1" customHeight="1">
      <c r="B108" s="26"/>
      <c r="D108" s="319" t="s">
        <v>222</v>
      </c>
      <c r="E108" s="317"/>
      <c r="F108" s="317"/>
      <c r="J108" s="108">
        <v>0</v>
      </c>
      <c r="L108" s="26"/>
      <c r="N108" s="109" t="s">
        <v>134</v>
      </c>
      <c r="AY108" s="15" t="s">
        <v>217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t="18" hidden="1" customHeight="1">
      <c r="B109" s="26"/>
      <c r="D109" s="107" t="s">
        <v>223</v>
      </c>
      <c r="J109" s="108">
        <f>ROUND(J30*T109,2)</f>
        <v>0</v>
      </c>
      <c r="L109" s="26"/>
      <c r="N109" s="109" t="s">
        <v>134</v>
      </c>
      <c r="AY109" s="15" t="s">
        <v>224</v>
      </c>
      <c r="BE109" s="110">
        <f t="shared" si="0"/>
        <v>0</v>
      </c>
      <c r="BF109" s="110">
        <f t="shared" si="1"/>
        <v>0</v>
      </c>
      <c r="BG109" s="110">
        <f t="shared" si="2"/>
        <v>0</v>
      </c>
      <c r="BH109" s="110">
        <f t="shared" si="3"/>
        <v>0</v>
      </c>
      <c r="BI109" s="110">
        <f t="shared" si="4"/>
        <v>0</v>
      </c>
      <c r="BJ109" s="15" t="s">
        <v>218</v>
      </c>
    </row>
    <row r="110" spans="2:62" s="1" customFormat="1" hidden="1">
      <c r="B110" s="26"/>
      <c r="L110" s="26"/>
    </row>
    <row r="111" spans="2:62" s="1" customFormat="1" ht="29.25" hidden="1" customHeight="1">
      <c r="B111" s="26"/>
      <c r="C111" s="111" t="s">
        <v>225</v>
      </c>
      <c r="D111" s="86"/>
      <c r="E111" s="86"/>
      <c r="F111" s="86"/>
      <c r="G111" s="86"/>
      <c r="H111" s="86"/>
      <c r="I111" s="86"/>
      <c r="J111" s="112">
        <f>ROUND(J96+J103,2)</f>
        <v>0</v>
      </c>
      <c r="K111" s="86"/>
      <c r="L111" s="26"/>
    </row>
    <row r="112" spans="2:62" s="1" customFormat="1" ht="6.95" hidden="1" customHeight="1"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26"/>
    </row>
    <row r="113" spans="2:12" hidden="1"/>
    <row r="114" spans="2:12" hidden="1"/>
    <row r="115" spans="2:12" hidden="1"/>
    <row r="116" spans="2:12" s="1" customFormat="1" ht="6.95" customHeight="1"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26"/>
    </row>
    <row r="117" spans="2:12" s="1" customFormat="1" ht="24.95" customHeight="1">
      <c r="B117" s="26"/>
      <c r="C117" s="19" t="s">
        <v>21</v>
      </c>
      <c r="L117" s="26"/>
    </row>
    <row r="118" spans="2:12" s="1" customFormat="1" ht="6.95" customHeight="1">
      <c r="B118" s="26"/>
      <c r="L118" s="26"/>
    </row>
    <row r="119" spans="2:12" s="1" customFormat="1" ht="12" customHeight="1">
      <c r="B119" s="26"/>
      <c r="C119" s="23" t="s">
        <v>1</v>
      </c>
      <c r="L119" s="26"/>
    </row>
    <row r="120" spans="2:12" s="1" customFormat="1" ht="16.5" customHeight="1">
      <c r="B120" s="26"/>
      <c r="E120" s="316" t="str">
        <f>E7</f>
        <v>Strategické územie Valalíky</v>
      </c>
      <c r="F120" s="317"/>
      <c r="G120" s="317"/>
      <c r="H120" s="317"/>
      <c r="L120" s="26"/>
    </row>
    <row r="121" spans="2:12" s="1" customFormat="1" ht="12" customHeight="1">
      <c r="B121" s="26"/>
      <c r="C121" s="23" t="s">
        <v>201</v>
      </c>
      <c r="L121" s="26"/>
    </row>
    <row r="122" spans="2:12" s="1" customFormat="1" ht="30" customHeight="1">
      <c r="B122" s="26"/>
      <c r="E122" s="318" t="str">
        <f>E9</f>
        <v>SO 410.2 - Barca- Čaňa, Železničné priecestie km 362,792 184</v>
      </c>
      <c r="F122" s="317"/>
      <c r="G122" s="317"/>
      <c r="H122" s="317"/>
      <c r="L122" s="26"/>
    </row>
    <row r="123" spans="2:12" s="1" customFormat="1" ht="6.95" customHeight="1">
      <c r="B123" s="26"/>
      <c r="L123" s="26"/>
    </row>
    <row r="124" spans="2:12" s="1" customFormat="1" ht="12" customHeight="1">
      <c r="B124" s="26"/>
      <c r="C124" s="23" t="s">
        <v>4</v>
      </c>
      <c r="F124" s="22" t="str">
        <f>F12</f>
        <v>kú: Valaliky, kú: Barca, kú: Čaňa</v>
      </c>
      <c r="I124" s="23" t="s">
        <v>13</v>
      </c>
      <c r="J124" s="42" t="str">
        <f>IF(J12="","",J12)</f>
        <v>27. 7. 2026</v>
      </c>
      <c r="L124" s="26"/>
    </row>
    <row r="125" spans="2:12" s="1" customFormat="1" ht="6.95" customHeight="1">
      <c r="B125" s="26"/>
      <c r="L125" s="26"/>
    </row>
    <row r="126" spans="2:12" s="1" customFormat="1" ht="25.7" customHeight="1">
      <c r="B126" s="26"/>
      <c r="C126" s="23" t="s">
        <v>6</v>
      </c>
      <c r="F126" s="22" t="str">
        <f>E15</f>
        <v>Valaliky Industrial Park, s.r.o., Bratislava</v>
      </c>
      <c r="I126" s="23" t="s">
        <v>124</v>
      </c>
      <c r="J126" s="25" t="str">
        <f>E21</f>
        <v>RRi design, spol. s r.o., Košice</v>
      </c>
      <c r="L126" s="26"/>
    </row>
    <row r="127" spans="2:12" s="1" customFormat="1" ht="15.2" customHeight="1">
      <c r="B127" s="26"/>
      <c r="C127" s="23" t="s">
        <v>123</v>
      </c>
      <c r="F127" s="22">
        <f>IF(E18="","",E18)</f>
        <v>0</v>
      </c>
      <c r="I127" s="23" t="s">
        <v>127</v>
      </c>
      <c r="J127" s="25" t="str">
        <f>E24</f>
        <v xml:space="preserve"> </v>
      </c>
      <c r="L127" s="26"/>
    </row>
    <row r="128" spans="2:12" s="1" customFormat="1" ht="10.35" customHeight="1">
      <c r="B128" s="26"/>
      <c r="L128" s="26"/>
    </row>
    <row r="129" spans="2:65" s="10" customFormat="1" ht="29.25" customHeight="1">
      <c r="B129" s="113"/>
      <c r="C129" s="114" t="s">
        <v>226</v>
      </c>
      <c r="D129" s="115" t="s">
        <v>149</v>
      </c>
      <c r="E129" s="115" t="s">
        <v>66</v>
      </c>
      <c r="F129" s="115" t="s">
        <v>67</v>
      </c>
      <c r="G129" s="115" t="s">
        <v>227</v>
      </c>
      <c r="H129" s="115" t="s">
        <v>228</v>
      </c>
      <c r="I129" s="115" t="s">
        <v>229</v>
      </c>
      <c r="J129" s="116" t="s">
        <v>207</v>
      </c>
      <c r="K129" s="117" t="s">
        <v>230</v>
      </c>
      <c r="L129" s="113"/>
      <c r="M129" s="48" t="s">
        <v>103</v>
      </c>
      <c r="N129" s="49" t="s">
        <v>19</v>
      </c>
      <c r="O129" s="49" t="s">
        <v>231</v>
      </c>
      <c r="P129" s="49" t="s">
        <v>232</v>
      </c>
      <c r="Q129" s="49" t="s">
        <v>233</v>
      </c>
      <c r="R129" s="49" t="s">
        <v>234</v>
      </c>
      <c r="S129" s="49" t="s">
        <v>235</v>
      </c>
      <c r="T129" s="50" t="s">
        <v>236</v>
      </c>
    </row>
    <row r="130" spans="2:65" s="1" customFormat="1" ht="23.1" customHeight="1">
      <c r="B130" s="26"/>
      <c r="C130" s="53" t="s">
        <v>203</v>
      </c>
      <c r="J130" s="118">
        <f>BK130</f>
        <v>0</v>
      </c>
      <c r="L130" s="26"/>
      <c r="M130" s="51"/>
      <c r="N130" s="43"/>
      <c r="O130" s="43"/>
      <c r="P130" s="119">
        <f>P131</f>
        <v>0</v>
      </c>
      <c r="Q130" s="43"/>
      <c r="R130" s="119">
        <f>R131</f>
        <v>68.036406667899996</v>
      </c>
      <c r="S130" s="43"/>
      <c r="T130" s="120">
        <f>T131</f>
        <v>0</v>
      </c>
      <c r="AT130" s="15" t="s">
        <v>163</v>
      </c>
      <c r="AU130" s="15" t="s">
        <v>209</v>
      </c>
      <c r="BK130" s="121">
        <f>BK131</f>
        <v>0</v>
      </c>
    </row>
    <row r="131" spans="2:65" s="11" customFormat="1" ht="26.1" customHeight="1">
      <c r="B131" s="122"/>
      <c r="D131" s="123" t="s">
        <v>163</v>
      </c>
      <c r="E131" s="124" t="s">
        <v>825</v>
      </c>
      <c r="F131" s="124" t="s">
        <v>826</v>
      </c>
      <c r="J131" s="125">
        <f>BK131</f>
        <v>0</v>
      </c>
      <c r="L131" s="122"/>
      <c r="M131" s="126"/>
      <c r="P131" s="127">
        <f>P132+P143+P151</f>
        <v>0</v>
      </c>
      <c r="R131" s="127">
        <f>R132+R143+R151</f>
        <v>68.036406667899996</v>
      </c>
      <c r="T131" s="128">
        <f>T132+T143+T151</f>
        <v>0</v>
      </c>
      <c r="AR131" s="123" t="s">
        <v>103</v>
      </c>
      <c r="AT131" s="129" t="s">
        <v>163</v>
      </c>
      <c r="AU131" s="129" t="s">
        <v>164</v>
      </c>
      <c r="AY131" s="123" t="s">
        <v>239</v>
      </c>
      <c r="BK131" s="130">
        <f>BK132+BK143+BK151</f>
        <v>0</v>
      </c>
    </row>
    <row r="132" spans="2:65" s="11" customFormat="1" ht="23.1" customHeight="1">
      <c r="B132" s="122"/>
      <c r="D132" s="123" t="s">
        <v>163</v>
      </c>
      <c r="E132" s="131" t="s">
        <v>218</v>
      </c>
      <c r="F132" s="131" t="s">
        <v>929</v>
      </c>
      <c r="J132" s="132">
        <f>BK132</f>
        <v>0</v>
      </c>
      <c r="L132" s="122"/>
      <c r="M132" s="126"/>
      <c r="P132" s="127">
        <f>SUM(P133:P142)</f>
        <v>0</v>
      </c>
      <c r="R132" s="127">
        <f>SUM(R133:R142)</f>
        <v>16.401030667900002</v>
      </c>
      <c r="T132" s="128">
        <f>SUM(T133:T142)</f>
        <v>0</v>
      </c>
      <c r="AR132" s="123" t="s">
        <v>103</v>
      </c>
      <c r="AT132" s="129" t="s">
        <v>163</v>
      </c>
      <c r="AU132" s="129" t="s">
        <v>103</v>
      </c>
      <c r="AY132" s="123" t="s">
        <v>239</v>
      </c>
      <c r="BK132" s="130">
        <f>SUM(BK133:BK142)</f>
        <v>0</v>
      </c>
    </row>
    <row r="133" spans="2:65" s="1" customFormat="1" ht="33" customHeight="1">
      <c r="B133" s="26"/>
      <c r="C133" s="146" t="s">
        <v>103</v>
      </c>
      <c r="D133" s="146" t="s">
        <v>471</v>
      </c>
      <c r="E133" s="147" t="s">
        <v>942</v>
      </c>
      <c r="F133" s="148" t="s">
        <v>943</v>
      </c>
      <c r="G133" s="149" t="s">
        <v>50</v>
      </c>
      <c r="H133" s="150">
        <v>64.8</v>
      </c>
      <c r="I133" s="313"/>
      <c r="J133" s="151">
        <f>ROUND(I133*H133,2)</f>
        <v>0</v>
      </c>
      <c r="K133" s="152"/>
      <c r="L133" s="26"/>
      <c r="M133" s="153" t="s">
        <v>103</v>
      </c>
      <c r="N133" s="106" t="s">
        <v>134</v>
      </c>
      <c r="P133" s="143">
        <f>O133*H133</f>
        <v>0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253</v>
      </c>
      <c r="AT133" s="145" t="s">
        <v>471</v>
      </c>
      <c r="AU133" s="145" t="s">
        <v>218</v>
      </c>
      <c r="AY133" s="15" t="s">
        <v>239</v>
      </c>
      <c r="BE133" s="110">
        <f>IF(N133="základná",J133,0)</f>
        <v>0</v>
      </c>
      <c r="BF133" s="110">
        <f>IF(N133="znížená",J133,0)</f>
        <v>0</v>
      </c>
      <c r="BG133" s="110">
        <f>IF(N133="zákl. prenesená",J133,0)</f>
        <v>0</v>
      </c>
      <c r="BH133" s="110">
        <f>IF(N133="zníž. prenesená",J133,0)</f>
        <v>0</v>
      </c>
      <c r="BI133" s="110">
        <f>IF(N133="nulová",J133,0)</f>
        <v>0</v>
      </c>
      <c r="BJ133" s="15" t="s">
        <v>218</v>
      </c>
      <c r="BK133" s="110">
        <f>ROUND(I133*H133,2)</f>
        <v>0</v>
      </c>
      <c r="BL133" s="15" t="s">
        <v>253</v>
      </c>
      <c r="BM133" s="145" t="s">
        <v>1775</v>
      </c>
    </row>
    <row r="134" spans="2:65" s="12" customFormat="1">
      <c r="B134" s="159"/>
      <c r="D134" s="160" t="s">
        <v>831</v>
      </c>
      <c r="E134" s="161" t="s">
        <v>103</v>
      </c>
      <c r="F134" s="162" t="s">
        <v>1776</v>
      </c>
      <c r="H134" s="163">
        <v>64.8</v>
      </c>
      <c r="L134" s="159"/>
      <c r="M134" s="164"/>
      <c r="T134" s="165"/>
      <c r="AT134" s="161" t="s">
        <v>831</v>
      </c>
      <c r="AU134" s="161" t="s">
        <v>218</v>
      </c>
      <c r="AV134" s="12" t="s">
        <v>218</v>
      </c>
      <c r="AW134" s="12" t="s">
        <v>126</v>
      </c>
      <c r="AX134" s="12" t="s">
        <v>103</v>
      </c>
      <c r="AY134" s="161" t="s">
        <v>239</v>
      </c>
    </row>
    <row r="135" spans="2:65" s="1" customFormat="1" ht="16.5" customHeight="1">
      <c r="B135" s="26"/>
      <c r="C135" s="146" t="s">
        <v>218</v>
      </c>
      <c r="D135" s="146" t="s">
        <v>471</v>
      </c>
      <c r="E135" s="147" t="s">
        <v>1777</v>
      </c>
      <c r="F135" s="148" t="s">
        <v>1778</v>
      </c>
      <c r="G135" s="149" t="s">
        <v>835</v>
      </c>
      <c r="H135" s="150">
        <v>0.19</v>
      </c>
      <c r="I135" s="313"/>
      <c r="J135" s="151">
        <f>ROUND(I135*H135,2)</f>
        <v>0</v>
      </c>
      <c r="K135" s="152"/>
      <c r="L135" s="26"/>
      <c r="M135" s="153" t="s">
        <v>103</v>
      </c>
      <c r="N135" s="106" t="s">
        <v>134</v>
      </c>
      <c r="P135" s="143">
        <f>O135*H135</f>
        <v>0</v>
      </c>
      <c r="Q135" s="143">
        <v>1.2029614099999999</v>
      </c>
      <c r="R135" s="143">
        <f>Q135*H135</f>
        <v>0.22856266789999999</v>
      </c>
      <c r="S135" s="143">
        <v>0</v>
      </c>
      <c r="T135" s="144">
        <f>S135*H135</f>
        <v>0</v>
      </c>
      <c r="AR135" s="145" t="s">
        <v>253</v>
      </c>
      <c r="AT135" s="145" t="s">
        <v>471</v>
      </c>
      <c r="AU135" s="145" t="s">
        <v>218</v>
      </c>
      <c r="AY135" s="15" t="s">
        <v>239</v>
      </c>
      <c r="BE135" s="110">
        <f>IF(N135="základná",J135,0)</f>
        <v>0</v>
      </c>
      <c r="BF135" s="110">
        <f>IF(N135="znížená",J135,0)</f>
        <v>0</v>
      </c>
      <c r="BG135" s="110">
        <f>IF(N135="zákl. prenesená",J135,0)</f>
        <v>0</v>
      </c>
      <c r="BH135" s="110">
        <f>IF(N135="zníž. prenesená",J135,0)</f>
        <v>0</v>
      </c>
      <c r="BI135" s="110">
        <f>IF(N135="nulová",J135,0)</f>
        <v>0</v>
      </c>
      <c r="BJ135" s="15" t="s">
        <v>218</v>
      </c>
      <c r="BK135" s="110">
        <f>ROUND(I135*H135,2)</f>
        <v>0</v>
      </c>
      <c r="BL135" s="15" t="s">
        <v>253</v>
      </c>
      <c r="BM135" s="145" t="s">
        <v>1779</v>
      </c>
    </row>
    <row r="136" spans="2:65" s="1" customFormat="1" ht="24.2" customHeight="1">
      <c r="B136" s="26"/>
      <c r="C136" s="146" t="s">
        <v>249</v>
      </c>
      <c r="D136" s="146" t="s">
        <v>471</v>
      </c>
      <c r="E136" s="147" t="s">
        <v>1780</v>
      </c>
      <c r="F136" s="148" t="s">
        <v>1781</v>
      </c>
      <c r="G136" s="149" t="s">
        <v>696</v>
      </c>
      <c r="H136" s="150">
        <v>1.7</v>
      </c>
      <c r="I136" s="313"/>
      <c r="J136" s="151">
        <f>ROUND(I136*H136,2)</f>
        <v>0</v>
      </c>
      <c r="K136" s="152"/>
      <c r="L136" s="26"/>
      <c r="M136" s="153" t="s">
        <v>103</v>
      </c>
      <c r="N136" s="106" t="s">
        <v>134</v>
      </c>
      <c r="P136" s="143">
        <f>O136*H136</f>
        <v>0</v>
      </c>
      <c r="Q136" s="143">
        <v>2.48787</v>
      </c>
      <c r="R136" s="143">
        <f>Q136*H136</f>
        <v>4.2293789999999998</v>
      </c>
      <c r="S136" s="143">
        <v>0</v>
      </c>
      <c r="T136" s="144">
        <f>S136*H136</f>
        <v>0</v>
      </c>
      <c r="AR136" s="145" t="s">
        <v>253</v>
      </c>
      <c r="AT136" s="145" t="s">
        <v>471</v>
      </c>
      <c r="AU136" s="145" t="s">
        <v>218</v>
      </c>
      <c r="AY136" s="15" t="s">
        <v>239</v>
      </c>
      <c r="BE136" s="110">
        <f>IF(N136="základná",J136,0)</f>
        <v>0</v>
      </c>
      <c r="BF136" s="110">
        <f>IF(N136="znížená",J136,0)</f>
        <v>0</v>
      </c>
      <c r="BG136" s="110">
        <f>IF(N136="zákl. prenesená",J136,0)</f>
        <v>0</v>
      </c>
      <c r="BH136" s="110">
        <f>IF(N136="zníž. prenesená",J136,0)</f>
        <v>0</v>
      </c>
      <c r="BI136" s="110">
        <f>IF(N136="nulová",J136,0)</f>
        <v>0</v>
      </c>
      <c r="BJ136" s="15" t="s">
        <v>218</v>
      </c>
      <c r="BK136" s="110">
        <f>ROUND(I136*H136,2)</f>
        <v>0</v>
      </c>
      <c r="BL136" s="15" t="s">
        <v>253</v>
      </c>
      <c r="BM136" s="145" t="s">
        <v>1782</v>
      </c>
    </row>
    <row r="137" spans="2:65" s="12" customFormat="1" ht="20.45" customHeight="1">
      <c r="B137" s="159"/>
      <c r="D137" s="160" t="s">
        <v>831</v>
      </c>
      <c r="E137" s="161" t="s">
        <v>103</v>
      </c>
      <c r="F137" s="162" t="s">
        <v>1783</v>
      </c>
      <c r="H137" s="163">
        <v>1.7</v>
      </c>
      <c r="L137" s="159"/>
      <c r="M137" s="164"/>
      <c r="T137" s="165"/>
      <c r="AT137" s="161" t="s">
        <v>831</v>
      </c>
      <c r="AU137" s="161" t="s">
        <v>218</v>
      </c>
      <c r="AV137" s="12" t="s">
        <v>218</v>
      </c>
      <c r="AW137" s="12" t="s">
        <v>126</v>
      </c>
      <c r="AX137" s="12" t="s">
        <v>103</v>
      </c>
      <c r="AY137" s="161" t="s">
        <v>239</v>
      </c>
    </row>
    <row r="138" spans="2:65" s="1" customFormat="1" ht="24.2" customHeight="1">
      <c r="B138" s="26"/>
      <c r="C138" s="146" t="s">
        <v>253</v>
      </c>
      <c r="D138" s="146" t="s">
        <v>471</v>
      </c>
      <c r="E138" s="147" t="s">
        <v>1784</v>
      </c>
      <c r="F138" s="148" t="s">
        <v>1785</v>
      </c>
      <c r="G138" s="149" t="s">
        <v>696</v>
      </c>
      <c r="H138" s="150">
        <v>4.9000000000000004</v>
      </c>
      <c r="I138" s="313"/>
      <c r="J138" s="151">
        <f>ROUND(I138*H138,2)</f>
        <v>0</v>
      </c>
      <c r="K138" s="152"/>
      <c r="L138" s="26"/>
      <c r="M138" s="153" t="s">
        <v>103</v>
      </c>
      <c r="N138" s="106" t="s">
        <v>134</v>
      </c>
      <c r="P138" s="143">
        <f>O138*H138</f>
        <v>0</v>
      </c>
      <c r="Q138" s="143">
        <v>2.39141</v>
      </c>
      <c r="R138" s="143">
        <f>Q138*H138</f>
        <v>11.717909000000001</v>
      </c>
      <c r="S138" s="143">
        <v>0</v>
      </c>
      <c r="T138" s="144">
        <f>S138*H138</f>
        <v>0</v>
      </c>
      <c r="AR138" s="145" t="s">
        <v>253</v>
      </c>
      <c r="AT138" s="145" t="s">
        <v>471</v>
      </c>
      <c r="AU138" s="145" t="s">
        <v>218</v>
      </c>
      <c r="AY138" s="15" t="s">
        <v>239</v>
      </c>
      <c r="BE138" s="110">
        <f>IF(N138="základná",J138,0)</f>
        <v>0</v>
      </c>
      <c r="BF138" s="110">
        <f>IF(N138="znížená",J138,0)</f>
        <v>0</v>
      </c>
      <c r="BG138" s="110">
        <f>IF(N138="zákl. prenesená",J138,0)</f>
        <v>0</v>
      </c>
      <c r="BH138" s="110">
        <f>IF(N138="zníž. prenesená",J138,0)</f>
        <v>0</v>
      </c>
      <c r="BI138" s="110">
        <f>IF(N138="nulová",J138,0)</f>
        <v>0</v>
      </c>
      <c r="BJ138" s="15" t="s">
        <v>218</v>
      </c>
      <c r="BK138" s="110">
        <f>ROUND(I138*H138,2)</f>
        <v>0</v>
      </c>
      <c r="BL138" s="15" t="s">
        <v>253</v>
      </c>
      <c r="BM138" s="145" t="s">
        <v>1786</v>
      </c>
    </row>
    <row r="139" spans="2:65" s="12" customFormat="1">
      <c r="B139" s="159"/>
      <c r="D139" s="160" t="s">
        <v>831</v>
      </c>
      <c r="E139" s="161" t="s">
        <v>103</v>
      </c>
      <c r="F139" s="162" t="s">
        <v>1787</v>
      </c>
      <c r="H139" s="163">
        <v>4.9000000000000004</v>
      </c>
      <c r="L139" s="159"/>
      <c r="M139" s="164"/>
      <c r="T139" s="165"/>
      <c r="AT139" s="161" t="s">
        <v>831</v>
      </c>
      <c r="AU139" s="161" t="s">
        <v>218</v>
      </c>
      <c r="AV139" s="12" t="s">
        <v>218</v>
      </c>
      <c r="AW139" s="12" t="s">
        <v>126</v>
      </c>
      <c r="AX139" s="12" t="s">
        <v>103</v>
      </c>
      <c r="AY139" s="161" t="s">
        <v>239</v>
      </c>
    </row>
    <row r="140" spans="2:65" s="1" customFormat="1" ht="24.2" customHeight="1">
      <c r="B140" s="26"/>
      <c r="C140" s="146" t="s">
        <v>257</v>
      </c>
      <c r="D140" s="146" t="s">
        <v>471</v>
      </c>
      <c r="E140" s="147" t="s">
        <v>1788</v>
      </c>
      <c r="F140" s="148" t="s">
        <v>1789</v>
      </c>
      <c r="G140" s="149" t="s">
        <v>50</v>
      </c>
      <c r="H140" s="150">
        <v>32.4</v>
      </c>
      <c r="I140" s="313"/>
      <c r="J140" s="151">
        <f>ROUND(I140*H140,2)</f>
        <v>0</v>
      </c>
      <c r="K140" s="152"/>
      <c r="L140" s="26"/>
      <c r="M140" s="153" t="s">
        <v>103</v>
      </c>
      <c r="N140" s="106" t="s">
        <v>134</v>
      </c>
      <c r="P140" s="143">
        <f>O140*H140</f>
        <v>0</v>
      </c>
      <c r="Q140" s="143">
        <v>6.9499999999999996E-3</v>
      </c>
      <c r="R140" s="143">
        <f>Q140*H140</f>
        <v>0.22517999999999996</v>
      </c>
      <c r="S140" s="143">
        <v>0</v>
      </c>
      <c r="T140" s="144">
        <f>S140*H140</f>
        <v>0</v>
      </c>
      <c r="AR140" s="145" t="s">
        <v>253</v>
      </c>
      <c r="AT140" s="145" t="s">
        <v>471</v>
      </c>
      <c r="AU140" s="145" t="s">
        <v>218</v>
      </c>
      <c r="AY140" s="15" t="s">
        <v>239</v>
      </c>
      <c r="BE140" s="110">
        <f>IF(N140="základná",J140,0)</f>
        <v>0</v>
      </c>
      <c r="BF140" s="110">
        <f>IF(N140="znížená",J140,0)</f>
        <v>0</v>
      </c>
      <c r="BG140" s="110">
        <f>IF(N140="zákl. prenesená",J140,0)</f>
        <v>0</v>
      </c>
      <c r="BH140" s="110">
        <f>IF(N140="zníž. prenesená",J140,0)</f>
        <v>0</v>
      </c>
      <c r="BI140" s="110">
        <f>IF(N140="nulová",J140,0)</f>
        <v>0</v>
      </c>
      <c r="BJ140" s="15" t="s">
        <v>218</v>
      </c>
      <c r="BK140" s="110">
        <f>ROUND(I140*H140,2)</f>
        <v>0</v>
      </c>
      <c r="BL140" s="15" t="s">
        <v>253</v>
      </c>
      <c r="BM140" s="145" t="s">
        <v>1790</v>
      </c>
    </row>
    <row r="141" spans="2:65" s="12" customFormat="1">
      <c r="B141" s="159"/>
      <c r="D141" s="160" t="s">
        <v>831</v>
      </c>
      <c r="E141" s="161" t="s">
        <v>103</v>
      </c>
      <c r="F141" s="162" t="s">
        <v>1791</v>
      </c>
      <c r="H141" s="163">
        <v>32.4</v>
      </c>
      <c r="L141" s="159"/>
      <c r="M141" s="164"/>
      <c r="T141" s="165"/>
      <c r="AT141" s="161" t="s">
        <v>831</v>
      </c>
      <c r="AU141" s="161" t="s">
        <v>218</v>
      </c>
      <c r="AV141" s="12" t="s">
        <v>218</v>
      </c>
      <c r="AW141" s="12" t="s">
        <v>126</v>
      </c>
      <c r="AX141" s="12" t="s">
        <v>103</v>
      </c>
      <c r="AY141" s="161" t="s">
        <v>239</v>
      </c>
    </row>
    <row r="142" spans="2:65" s="1" customFormat="1" ht="24.2" customHeight="1">
      <c r="B142" s="26"/>
      <c r="C142" s="146" t="s">
        <v>261</v>
      </c>
      <c r="D142" s="146" t="s">
        <v>471</v>
      </c>
      <c r="E142" s="147" t="s">
        <v>1792</v>
      </c>
      <c r="F142" s="148" t="s">
        <v>1793</v>
      </c>
      <c r="G142" s="149" t="s">
        <v>50</v>
      </c>
      <c r="H142" s="150">
        <v>32.4</v>
      </c>
      <c r="I142" s="313"/>
      <c r="J142" s="151">
        <f>ROUND(I142*H142,2)</f>
        <v>0</v>
      </c>
      <c r="K142" s="152"/>
      <c r="L142" s="26"/>
      <c r="M142" s="153" t="s">
        <v>103</v>
      </c>
      <c r="N142" s="106" t="s">
        <v>134</v>
      </c>
      <c r="P142" s="143">
        <f>O142*H142</f>
        <v>0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253</v>
      </c>
      <c r="AT142" s="145" t="s">
        <v>471</v>
      </c>
      <c r="AU142" s="145" t="s">
        <v>218</v>
      </c>
      <c r="AY142" s="15" t="s">
        <v>239</v>
      </c>
      <c r="BE142" s="110">
        <f>IF(N142="základná",J142,0)</f>
        <v>0</v>
      </c>
      <c r="BF142" s="110">
        <f>IF(N142="znížená",J142,0)</f>
        <v>0</v>
      </c>
      <c r="BG142" s="110">
        <f>IF(N142="zákl. prenesená",J142,0)</f>
        <v>0</v>
      </c>
      <c r="BH142" s="110">
        <f>IF(N142="zníž. prenesená",J142,0)</f>
        <v>0</v>
      </c>
      <c r="BI142" s="110">
        <f>IF(N142="nulová",J142,0)</f>
        <v>0</v>
      </c>
      <c r="BJ142" s="15" t="s">
        <v>218</v>
      </c>
      <c r="BK142" s="110">
        <f>ROUND(I142*H142,2)</f>
        <v>0</v>
      </c>
      <c r="BL142" s="15" t="s">
        <v>253</v>
      </c>
      <c r="BM142" s="145" t="s">
        <v>1794</v>
      </c>
    </row>
    <row r="143" spans="2:65" s="11" customFormat="1" ht="23.1" customHeight="1">
      <c r="B143" s="122"/>
      <c r="D143" s="123" t="s">
        <v>163</v>
      </c>
      <c r="E143" s="131" t="s">
        <v>273</v>
      </c>
      <c r="F143" s="131" t="s">
        <v>1031</v>
      </c>
      <c r="J143" s="132">
        <f>BK143</f>
        <v>0</v>
      </c>
      <c r="L143" s="122"/>
      <c r="M143" s="126"/>
      <c r="P143" s="127">
        <f>SUM(P144:P150)</f>
        <v>0</v>
      </c>
      <c r="R143" s="127">
        <f>SUM(R144:R150)</f>
        <v>51.635376000000001</v>
      </c>
      <c r="T143" s="128">
        <f>SUM(T144:T150)</f>
        <v>0</v>
      </c>
      <c r="AR143" s="123" t="s">
        <v>103</v>
      </c>
      <c r="AT143" s="129" t="s">
        <v>163</v>
      </c>
      <c r="AU143" s="129" t="s">
        <v>103</v>
      </c>
      <c r="AY143" s="123" t="s">
        <v>239</v>
      </c>
      <c r="BK143" s="130">
        <f>SUM(BK144:BK150)</f>
        <v>0</v>
      </c>
    </row>
    <row r="144" spans="2:65" s="1" customFormat="1" ht="24.2" customHeight="1">
      <c r="B144" s="26"/>
      <c r="C144" s="146" t="s">
        <v>265</v>
      </c>
      <c r="D144" s="146" t="s">
        <v>471</v>
      </c>
      <c r="E144" s="147" t="s">
        <v>1119</v>
      </c>
      <c r="F144" s="148" t="s">
        <v>1120</v>
      </c>
      <c r="G144" s="149" t="s">
        <v>349</v>
      </c>
      <c r="H144" s="150">
        <v>36</v>
      </c>
      <c r="I144" s="313"/>
      <c r="J144" s="151">
        <f>ROUND(I144*H144,2)</f>
        <v>0</v>
      </c>
      <c r="K144" s="152"/>
      <c r="L144" s="26"/>
      <c r="M144" s="153" t="s">
        <v>103</v>
      </c>
      <c r="N144" s="106" t="s">
        <v>134</v>
      </c>
      <c r="P144" s="143">
        <f>O144*H144</f>
        <v>0</v>
      </c>
      <c r="Q144" s="143">
        <v>4.3E-3</v>
      </c>
      <c r="R144" s="143">
        <f>Q144*H144</f>
        <v>0.15479999999999999</v>
      </c>
      <c r="S144" s="143">
        <v>0</v>
      </c>
      <c r="T144" s="144">
        <f>S144*H144</f>
        <v>0</v>
      </c>
      <c r="AR144" s="145" t="s">
        <v>253</v>
      </c>
      <c r="AT144" s="145" t="s">
        <v>471</v>
      </c>
      <c r="AU144" s="145" t="s">
        <v>218</v>
      </c>
      <c r="AY144" s="15" t="s">
        <v>239</v>
      </c>
      <c r="BE144" s="110">
        <f>IF(N144="základná",J144,0)</f>
        <v>0</v>
      </c>
      <c r="BF144" s="110">
        <f>IF(N144="znížená",J144,0)</f>
        <v>0</v>
      </c>
      <c r="BG144" s="110">
        <f>IF(N144="zákl. prenesená",J144,0)</f>
        <v>0</v>
      </c>
      <c r="BH144" s="110">
        <f>IF(N144="zníž. prenesená",J144,0)</f>
        <v>0</v>
      </c>
      <c r="BI144" s="110">
        <f>IF(N144="nulová",J144,0)</f>
        <v>0</v>
      </c>
      <c r="BJ144" s="15" t="s">
        <v>218</v>
      </c>
      <c r="BK144" s="110">
        <f>ROUND(I144*H144,2)</f>
        <v>0</v>
      </c>
      <c r="BL144" s="15" t="s">
        <v>253</v>
      </c>
      <c r="BM144" s="145" t="s">
        <v>1795</v>
      </c>
    </row>
    <row r="145" spans="2:65" s="12" customFormat="1">
      <c r="B145" s="159"/>
      <c r="D145" s="160" t="s">
        <v>831</v>
      </c>
      <c r="E145" s="161" t="s">
        <v>103</v>
      </c>
      <c r="F145" s="162" t="s">
        <v>1796</v>
      </c>
      <c r="H145" s="163">
        <v>36</v>
      </c>
      <c r="L145" s="159"/>
      <c r="M145" s="164"/>
      <c r="T145" s="165"/>
      <c r="AT145" s="161" t="s">
        <v>831</v>
      </c>
      <c r="AU145" s="161" t="s">
        <v>218</v>
      </c>
      <c r="AV145" s="12" t="s">
        <v>218</v>
      </c>
      <c r="AW145" s="12" t="s">
        <v>126</v>
      </c>
      <c r="AX145" s="12" t="s">
        <v>103</v>
      </c>
      <c r="AY145" s="161" t="s">
        <v>239</v>
      </c>
    </row>
    <row r="146" spans="2:65" s="1" customFormat="1" ht="24.2" customHeight="1">
      <c r="B146" s="26"/>
      <c r="C146" s="146" t="s">
        <v>269</v>
      </c>
      <c r="D146" s="146" t="s">
        <v>471</v>
      </c>
      <c r="E146" s="147" t="s">
        <v>1797</v>
      </c>
      <c r="F146" s="148" t="s">
        <v>1798</v>
      </c>
      <c r="G146" s="149" t="s">
        <v>349</v>
      </c>
      <c r="H146" s="150">
        <v>36</v>
      </c>
      <c r="I146" s="313"/>
      <c r="J146" s="151">
        <f>ROUND(I146*H146,2)</f>
        <v>0</v>
      </c>
      <c r="K146" s="152"/>
      <c r="L146" s="26"/>
      <c r="M146" s="153" t="s">
        <v>103</v>
      </c>
      <c r="N146" s="106" t="s">
        <v>134</v>
      </c>
      <c r="P146" s="143">
        <f>O146*H146</f>
        <v>0</v>
      </c>
      <c r="Q146" s="143">
        <v>1.0251399999999999</v>
      </c>
      <c r="R146" s="143">
        <f>Q146*H146</f>
        <v>36.90504</v>
      </c>
      <c r="S146" s="143">
        <v>0</v>
      </c>
      <c r="T146" s="144">
        <f>S146*H146</f>
        <v>0</v>
      </c>
      <c r="AR146" s="145" t="s">
        <v>253</v>
      </c>
      <c r="AT146" s="145" t="s">
        <v>471</v>
      </c>
      <c r="AU146" s="145" t="s">
        <v>218</v>
      </c>
      <c r="AY146" s="15" t="s">
        <v>239</v>
      </c>
      <c r="BE146" s="110">
        <f>IF(N146="základná",J146,0)</f>
        <v>0</v>
      </c>
      <c r="BF146" s="110">
        <f>IF(N146="znížená",J146,0)</f>
        <v>0</v>
      </c>
      <c r="BG146" s="110">
        <f>IF(N146="zákl. prenesená",J146,0)</f>
        <v>0</v>
      </c>
      <c r="BH146" s="110">
        <f>IF(N146="zníž. prenesená",J146,0)</f>
        <v>0</v>
      </c>
      <c r="BI146" s="110">
        <f>IF(N146="nulová",J146,0)</f>
        <v>0</v>
      </c>
      <c r="BJ146" s="15" t="s">
        <v>218</v>
      </c>
      <c r="BK146" s="110">
        <f>ROUND(I146*H146,2)</f>
        <v>0</v>
      </c>
      <c r="BL146" s="15" t="s">
        <v>253</v>
      </c>
      <c r="BM146" s="145" t="s">
        <v>1799</v>
      </c>
    </row>
    <row r="147" spans="2:65" s="12" customFormat="1">
      <c r="B147" s="159"/>
      <c r="D147" s="160" t="s">
        <v>831</v>
      </c>
      <c r="E147" s="161" t="s">
        <v>103</v>
      </c>
      <c r="F147" s="162" t="s">
        <v>1800</v>
      </c>
      <c r="H147" s="163">
        <v>36</v>
      </c>
      <c r="L147" s="159"/>
      <c r="M147" s="164"/>
      <c r="T147" s="165"/>
      <c r="AT147" s="161" t="s">
        <v>831</v>
      </c>
      <c r="AU147" s="161" t="s">
        <v>218</v>
      </c>
      <c r="AV147" s="12" t="s">
        <v>218</v>
      </c>
      <c r="AW147" s="12" t="s">
        <v>126</v>
      </c>
      <c r="AX147" s="12" t="s">
        <v>103</v>
      </c>
      <c r="AY147" s="161" t="s">
        <v>239</v>
      </c>
    </row>
    <row r="148" spans="2:65" s="1" customFormat="1" ht="24.2" customHeight="1">
      <c r="B148" s="26"/>
      <c r="C148" s="146" t="s">
        <v>273</v>
      </c>
      <c r="D148" s="146" t="s">
        <v>471</v>
      </c>
      <c r="E148" s="147" t="s">
        <v>1801</v>
      </c>
      <c r="F148" s="148" t="s">
        <v>1802</v>
      </c>
      <c r="G148" s="149" t="s">
        <v>349</v>
      </c>
      <c r="H148" s="150">
        <v>10.8</v>
      </c>
      <c r="I148" s="313"/>
      <c r="J148" s="151">
        <f>ROUND(I148*H148,2)</f>
        <v>0</v>
      </c>
      <c r="K148" s="152"/>
      <c r="L148" s="26"/>
      <c r="M148" s="153" t="s">
        <v>103</v>
      </c>
      <c r="N148" s="106" t="s">
        <v>134</v>
      </c>
      <c r="P148" s="143">
        <f>O148*H148</f>
        <v>0</v>
      </c>
      <c r="Q148" s="143">
        <v>1.0251399999999999</v>
      </c>
      <c r="R148" s="143">
        <f>Q148*H148</f>
        <v>11.071512</v>
      </c>
      <c r="S148" s="143">
        <v>0</v>
      </c>
      <c r="T148" s="144">
        <f>S148*H148</f>
        <v>0</v>
      </c>
      <c r="AR148" s="145" t="s">
        <v>253</v>
      </c>
      <c r="AT148" s="145" t="s">
        <v>471</v>
      </c>
      <c r="AU148" s="145" t="s">
        <v>218</v>
      </c>
      <c r="AY148" s="15" t="s">
        <v>239</v>
      </c>
      <c r="BE148" s="110">
        <f>IF(N148="základná",J148,0)</f>
        <v>0</v>
      </c>
      <c r="BF148" s="110">
        <f>IF(N148="znížená",J148,0)</f>
        <v>0</v>
      </c>
      <c r="BG148" s="110">
        <f>IF(N148="zákl. prenesená",J148,0)</f>
        <v>0</v>
      </c>
      <c r="BH148" s="110">
        <f>IF(N148="zníž. prenesená",J148,0)</f>
        <v>0</v>
      </c>
      <c r="BI148" s="110">
        <f>IF(N148="nulová",J148,0)</f>
        <v>0</v>
      </c>
      <c r="BJ148" s="15" t="s">
        <v>218</v>
      </c>
      <c r="BK148" s="110">
        <f>ROUND(I148*H148,2)</f>
        <v>0</v>
      </c>
      <c r="BL148" s="15" t="s">
        <v>253</v>
      </c>
      <c r="BM148" s="145" t="s">
        <v>1803</v>
      </c>
    </row>
    <row r="149" spans="2:65" s="1" customFormat="1" ht="24.2" customHeight="1">
      <c r="B149" s="26"/>
      <c r="C149" s="146" t="s">
        <v>277</v>
      </c>
      <c r="D149" s="146" t="s">
        <v>471</v>
      </c>
      <c r="E149" s="147" t="s">
        <v>1804</v>
      </c>
      <c r="F149" s="148" t="s">
        <v>1805</v>
      </c>
      <c r="G149" s="149" t="s">
        <v>349</v>
      </c>
      <c r="H149" s="150">
        <v>7.2</v>
      </c>
      <c r="I149" s="313"/>
      <c r="J149" s="151">
        <f>ROUND(I149*H149,2)</f>
        <v>0</v>
      </c>
      <c r="K149" s="152"/>
      <c r="L149" s="26"/>
      <c r="M149" s="153" t="s">
        <v>103</v>
      </c>
      <c r="N149" s="106" t="s">
        <v>134</v>
      </c>
      <c r="P149" s="143">
        <f>O149*H149</f>
        <v>0</v>
      </c>
      <c r="Q149" s="143">
        <v>0.48666999999999999</v>
      </c>
      <c r="R149" s="143">
        <f>Q149*H149</f>
        <v>3.5040239999999998</v>
      </c>
      <c r="S149" s="143">
        <v>0</v>
      </c>
      <c r="T149" s="144">
        <f>S149*H149</f>
        <v>0</v>
      </c>
      <c r="AR149" s="145" t="s">
        <v>253</v>
      </c>
      <c r="AT149" s="145" t="s">
        <v>471</v>
      </c>
      <c r="AU149" s="145" t="s">
        <v>218</v>
      </c>
      <c r="AY149" s="15" t="s">
        <v>239</v>
      </c>
      <c r="BE149" s="110">
        <f>IF(N149="základná",J149,0)</f>
        <v>0</v>
      </c>
      <c r="BF149" s="110">
        <f>IF(N149="znížená",J149,0)</f>
        <v>0</v>
      </c>
      <c r="BG149" s="110">
        <f>IF(N149="zákl. prenesená",J149,0)</f>
        <v>0</v>
      </c>
      <c r="BH149" s="110">
        <f>IF(N149="zníž. prenesená",J149,0)</f>
        <v>0</v>
      </c>
      <c r="BI149" s="110">
        <f>IF(N149="nulová",J149,0)</f>
        <v>0</v>
      </c>
      <c r="BJ149" s="15" t="s">
        <v>218</v>
      </c>
      <c r="BK149" s="110">
        <f>ROUND(I149*H149,2)</f>
        <v>0</v>
      </c>
      <c r="BL149" s="15" t="s">
        <v>253</v>
      </c>
      <c r="BM149" s="145" t="s">
        <v>1806</v>
      </c>
    </row>
    <row r="150" spans="2:65" s="12" customFormat="1">
      <c r="B150" s="159"/>
      <c r="D150" s="160" t="s">
        <v>831</v>
      </c>
      <c r="E150" s="161" t="s">
        <v>103</v>
      </c>
      <c r="F150" s="162" t="s">
        <v>1807</v>
      </c>
      <c r="H150" s="163">
        <v>7.2</v>
      </c>
      <c r="L150" s="159"/>
      <c r="M150" s="164"/>
      <c r="T150" s="165"/>
      <c r="AT150" s="161" t="s">
        <v>831</v>
      </c>
      <c r="AU150" s="161" t="s">
        <v>218</v>
      </c>
      <c r="AV150" s="12" t="s">
        <v>218</v>
      </c>
      <c r="AW150" s="12" t="s">
        <v>126</v>
      </c>
      <c r="AX150" s="12" t="s">
        <v>103</v>
      </c>
      <c r="AY150" s="161" t="s">
        <v>239</v>
      </c>
    </row>
    <row r="151" spans="2:65" s="11" customFormat="1" ht="23.1" customHeight="1">
      <c r="B151" s="122"/>
      <c r="D151" s="123" t="s">
        <v>163</v>
      </c>
      <c r="E151" s="131" t="s">
        <v>636</v>
      </c>
      <c r="F151" s="131" t="s">
        <v>1059</v>
      </c>
      <c r="J151" s="132">
        <f>BK151</f>
        <v>0</v>
      </c>
      <c r="L151" s="122"/>
      <c r="M151" s="126"/>
      <c r="P151" s="127">
        <f>P152</f>
        <v>0</v>
      </c>
      <c r="R151" s="127">
        <f>R152</f>
        <v>0</v>
      </c>
      <c r="T151" s="128">
        <f>T152</f>
        <v>0</v>
      </c>
      <c r="AR151" s="123" t="s">
        <v>103</v>
      </c>
      <c r="AT151" s="129" t="s">
        <v>163</v>
      </c>
      <c r="AU151" s="129" t="s">
        <v>103</v>
      </c>
      <c r="AY151" s="123" t="s">
        <v>239</v>
      </c>
      <c r="BK151" s="130">
        <f>BK152</f>
        <v>0</v>
      </c>
    </row>
    <row r="152" spans="2:65" s="1" customFormat="1" ht="24.2" customHeight="1">
      <c r="B152" s="26"/>
      <c r="C152" s="146" t="s">
        <v>281</v>
      </c>
      <c r="D152" s="146" t="s">
        <v>471</v>
      </c>
      <c r="E152" s="147" t="s">
        <v>1771</v>
      </c>
      <c r="F152" s="148" t="s">
        <v>1772</v>
      </c>
      <c r="G152" s="149" t="s">
        <v>835</v>
      </c>
      <c r="H152" s="150">
        <v>68.036000000000001</v>
      </c>
      <c r="I152" s="313"/>
      <c r="J152" s="151">
        <f>ROUND(I152*H152,2)</f>
        <v>0</v>
      </c>
      <c r="K152" s="152"/>
      <c r="L152" s="26"/>
      <c r="M152" s="154" t="s">
        <v>103</v>
      </c>
      <c r="N152" s="155" t="s">
        <v>134</v>
      </c>
      <c r="O152" s="156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AR152" s="145" t="s">
        <v>253</v>
      </c>
      <c r="AT152" s="145" t="s">
        <v>471</v>
      </c>
      <c r="AU152" s="145" t="s">
        <v>218</v>
      </c>
      <c r="AY152" s="15" t="s">
        <v>239</v>
      </c>
      <c r="BE152" s="110">
        <f>IF(N152="základná",J152,0)</f>
        <v>0</v>
      </c>
      <c r="BF152" s="110">
        <f>IF(N152="znížená",J152,0)</f>
        <v>0</v>
      </c>
      <c r="BG152" s="110">
        <f>IF(N152="zákl. prenesená",J152,0)</f>
        <v>0</v>
      </c>
      <c r="BH152" s="110">
        <f>IF(N152="zníž. prenesená",J152,0)</f>
        <v>0</v>
      </c>
      <c r="BI152" s="110">
        <f>IF(N152="nulová",J152,0)</f>
        <v>0</v>
      </c>
      <c r="BJ152" s="15" t="s">
        <v>218</v>
      </c>
      <c r="BK152" s="110">
        <f>ROUND(I152*H152,2)</f>
        <v>0</v>
      </c>
      <c r="BL152" s="15" t="s">
        <v>253</v>
      </c>
      <c r="BM152" s="145" t="s">
        <v>1808</v>
      </c>
    </row>
    <row r="153" spans="2:65" s="1" customFormat="1" ht="6.95" customHeight="1">
      <c r="B153" s="36"/>
      <c r="C153" s="37"/>
      <c r="D153" s="37"/>
      <c r="E153" s="37"/>
      <c r="F153" s="37"/>
      <c r="G153" s="37"/>
      <c r="H153" s="37"/>
      <c r="I153" s="37"/>
      <c r="J153" s="37"/>
      <c r="K153" s="37"/>
      <c r="L153" s="26"/>
    </row>
  </sheetData>
  <sheetProtection algorithmName="SHA-512" hashValue="5TV5NDDpV4iUNYWsNuusbOr6DyPiePj4yj9fNiQ7C1U188HRENZynXvqoXCut/e4NGWEj0U1O+FGEDh76J+32Q==" saltValue="TlTRLbVU28BLwkkuN24oRA==" spinCount="100000" sheet="1" objects="1" scenarios="1"/>
  <mergeCells count="14">
    <mergeCell ref="E122:H122"/>
    <mergeCell ref="L2:V2"/>
    <mergeCell ref="D107:F107"/>
    <mergeCell ref="E85:H85"/>
    <mergeCell ref="E120:H120"/>
    <mergeCell ref="E7:H7"/>
    <mergeCell ref="E87:H87"/>
    <mergeCell ref="D108:F108"/>
    <mergeCell ref="D105:F105"/>
    <mergeCell ref="E27:H27"/>
    <mergeCell ref="D104:F104"/>
    <mergeCell ref="E18:H18"/>
    <mergeCell ref="E9:H9"/>
    <mergeCell ref="D106:F10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BM161"/>
  <sheetViews>
    <sheetView showGridLines="0" topLeftCell="A116" workbookViewId="0">
      <selection activeCell="I133" sqref="I133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192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1809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J103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ROUND((SUM(BE103:BE110) + SUM(BE130:BE160)),  2)</f>
        <v>0</v>
      </c>
      <c r="G35" s="82"/>
      <c r="H35" s="82"/>
      <c r="I35" s="83">
        <v>0.23</v>
      </c>
      <c r="J35" s="81">
        <f>ROUND(((SUM(BE103:BE110) + SUM(BE130:BE160))*I35),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ROUND((SUM(BF103:BF110) + SUM(BF130:BF160)),  2)</f>
        <v>0</v>
      </c>
      <c r="I36" s="85">
        <v>0.23</v>
      </c>
      <c r="J36" s="84">
        <f>ROUND(((SUM(BF103:BF110) + SUM(BF130:BF160))*I36),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ROUND((SUM(BG103:BG110) + SUM(BG130:BG160)),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ROUND((SUM(BH103:BH110) + SUM(BH130:BH160)),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ROUND((SUM(BI103:BI110) + SUM(BI130:BI160)),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SO 433 - TIOP Valaliky- ŽSR, Protihlukové steny- Búracie práce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J130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J131</f>
        <v>0</v>
      </c>
      <c r="L97" s="97"/>
    </row>
    <row r="98" spans="2:62" s="9" customFormat="1" ht="20.100000000000001" hidden="1" customHeight="1">
      <c r="B98" s="101"/>
      <c r="D98" s="102" t="s">
        <v>817</v>
      </c>
      <c r="E98" s="103"/>
      <c r="F98" s="103"/>
      <c r="G98" s="103"/>
      <c r="H98" s="103"/>
      <c r="I98" s="103"/>
      <c r="J98" s="104">
        <f>J132</f>
        <v>0</v>
      </c>
      <c r="L98" s="101"/>
    </row>
    <row r="99" spans="2:62" s="9" customFormat="1" ht="20.100000000000001" hidden="1" customHeight="1">
      <c r="B99" s="101"/>
      <c r="D99" s="102" t="s">
        <v>1299</v>
      </c>
      <c r="E99" s="103"/>
      <c r="F99" s="103"/>
      <c r="G99" s="103"/>
      <c r="H99" s="103"/>
      <c r="I99" s="103"/>
      <c r="J99" s="104">
        <f>J137</f>
        <v>0</v>
      </c>
      <c r="L99" s="101"/>
    </row>
    <row r="100" spans="2:62" s="9" customFormat="1" ht="20.100000000000001" hidden="1" customHeight="1">
      <c r="B100" s="101"/>
      <c r="D100" s="102" t="s">
        <v>821</v>
      </c>
      <c r="E100" s="103"/>
      <c r="F100" s="103"/>
      <c r="G100" s="103"/>
      <c r="H100" s="103"/>
      <c r="I100" s="103"/>
      <c r="J100" s="104">
        <f>J146</f>
        <v>0</v>
      </c>
      <c r="L100" s="101"/>
    </row>
    <row r="101" spans="2:62" s="1" customFormat="1" ht="21.75" hidden="1" customHeight="1">
      <c r="B101" s="26"/>
      <c r="L101" s="26"/>
    </row>
    <row r="102" spans="2:62" s="1" customFormat="1" ht="6.95" hidden="1" customHeight="1">
      <c r="B102" s="26"/>
      <c r="L102" s="26"/>
    </row>
    <row r="103" spans="2:62" s="1" customFormat="1" ht="29.25" hidden="1" customHeight="1">
      <c r="B103" s="26"/>
      <c r="C103" s="96" t="s">
        <v>215</v>
      </c>
      <c r="J103" s="105">
        <f>ROUND(J104 + J105 + J106 + J107 + J108 + J109,2)</f>
        <v>0</v>
      </c>
      <c r="L103" s="26"/>
      <c r="N103" s="106" t="s">
        <v>19</v>
      </c>
    </row>
    <row r="104" spans="2:62" s="1" customFormat="1" ht="18" hidden="1" customHeight="1">
      <c r="B104" s="26"/>
      <c r="D104" s="319" t="s">
        <v>216</v>
      </c>
      <c r="E104" s="317"/>
      <c r="F104" s="317"/>
      <c r="J104" s="108">
        <v>0</v>
      </c>
      <c r="L104" s="26"/>
      <c r="N104" s="109" t="s">
        <v>134</v>
      </c>
      <c r="AY104" s="15" t="s">
        <v>217</v>
      </c>
      <c r="BE104" s="110">
        <f t="shared" ref="BE104:BE109" si="0">IF(N104="základná",J104,0)</f>
        <v>0</v>
      </c>
      <c r="BF104" s="110">
        <f t="shared" ref="BF104:BF109" si="1">IF(N104="znížená",J104,0)</f>
        <v>0</v>
      </c>
      <c r="BG104" s="110">
        <f t="shared" ref="BG104:BG109" si="2">IF(N104="zákl. prenesená",J104,0)</f>
        <v>0</v>
      </c>
      <c r="BH104" s="110">
        <f t="shared" ref="BH104:BH109" si="3">IF(N104="zníž. prenesená",J104,0)</f>
        <v>0</v>
      </c>
      <c r="BI104" s="110">
        <f t="shared" ref="BI104:BI109" si="4">IF(N104="nulová",J104,0)</f>
        <v>0</v>
      </c>
      <c r="BJ104" s="15" t="s">
        <v>218</v>
      </c>
    </row>
    <row r="105" spans="2:62" s="1" customFormat="1" ht="18" hidden="1" customHeight="1">
      <c r="B105" s="26"/>
      <c r="D105" s="319" t="s">
        <v>219</v>
      </c>
      <c r="E105" s="317"/>
      <c r="F105" s="317"/>
      <c r="J105" s="108">
        <v>0</v>
      </c>
      <c r="L105" s="26"/>
      <c r="N105" s="109" t="s">
        <v>134</v>
      </c>
      <c r="AY105" s="15" t="s">
        <v>217</v>
      </c>
      <c r="BE105" s="110">
        <f t="shared" si="0"/>
        <v>0</v>
      </c>
      <c r="BF105" s="110">
        <f t="shared" si="1"/>
        <v>0</v>
      </c>
      <c r="BG105" s="110">
        <f t="shared" si="2"/>
        <v>0</v>
      </c>
      <c r="BH105" s="110">
        <f t="shared" si="3"/>
        <v>0</v>
      </c>
      <c r="BI105" s="110">
        <f t="shared" si="4"/>
        <v>0</v>
      </c>
      <c r="BJ105" s="15" t="s">
        <v>218</v>
      </c>
    </row>
    <row r="106" spans="2:62" s="1" customFormat="1" ht="18" hidden="1" customHeight="1">
      <c r="B106" s="26"/>
      <c r="D106" s="319" t="s">
        <v>220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si="0"/>
        <v>0</v>
      </c>
      <c r="BF106" s="110">
        <f t="shared" si="1"/>
        <v>0</v>
      </c>
      <c r="BG106" s="110">
        <f t="shared" si="2"/>
        <v>0</v>
      </c>
      <c r="BH106" s="110">
        <f t="shared" si="3"/>
        <v>0</v>
      </c>
      <c r="BI106" s="110">
        <f t="shared" si="4"/>
        <v>0</v>
      </c>
      <c r="BJ106" s="15" t="s">
        <v>218</v>
      </c>
    </row>
    <row r="107" spans="2:62" s="1" customFormat="1" ht="18" hidden="1" customHeight="1">
      <c r="B107" s="26"/>
      <c r="D107" s="319" t="s">
        <v>221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t="18" hidden="1" customHeight="1">
      <c r="B108" s="26"/>
      <c r="D108" s="319" t="s">
        <v>222</v>
      </c>
      <c r="E108" s="317"/>
      <c r="F108" s="317"/>
      <c r="J108" s="108">
        <v>0</v>
      </c>
      <c r="L108" s="26"/>
      <c r="N108" s="109" t="s">
        <v>134</v>
      </c>
      <c r="AY108" s="15" t="s">
        <v>217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t="18" hidden="1" customHeight="1">
      <c r="B109" s="26"/>
      <c r="D109" s="107" t="s">
        <v>223</v>
      </c>
      <c r="J109" s="108">
        <f>ROUND(J30*T109,2)</f>
        <v>0</v>
      </c>
      <c r="L109" s="26"/>
      <c r="N109" s="109" t="s">
        <v>134</v>
      </c>
      <c r="AY109" s="15" t="s">
        <v>224</v>
      </c>
      <c r="BE109" s="110">
        <f t="shared" si="0"/>
        <v>0</v>
      </c>
      <c r="BF109" s="110">
        <f t="shared" si="1"/>
        <v>0</v>
      </c>
      <c r="BG109" s="110">
        <f t="shared" si="2"/>
        <v>0</v>
      </c>
      <c r="BH109" s="110">
        <f t="shared" si="3"/>
        <v>0</v>
      </c>
      <c r="BI109" s="110">
        <f t="shared" si="4"/>
        <v>0</v>
      </c>
      <c r="BJ109" s="15" t="s">
        <v>218</v>
      </c>
    </row>
    <row r="110" spans="2:62" s="1" customFormat="1" hidden="1">
      <c r="B110" s="26"/>
      <c r="L110" s="26"/>
    </row>
    <row r="111" spans="2:62" s="1" customFormat="1" ht="29.25" hidden="1" customHeight="1">
      <c r="B111" s="26"/>
      <c r="C111" s="111" t="s">
        <v>225</v>
      </c>
      <c r="D111" s="86"/>
      <c r="E111" s="86"/>
      <c r="F111" s="86"/>
      <c r="G111" s="86"/>
      <c r="H111" s="86"/>
      <c r="I111" s="86"/>
      <c r="J111" s="112">
        <f>ROUND(J96+J103,2)</f>
        <v>0</v>
      </c>
      <c r="K111" s="86"/>
      <c r="L111" s="26"/>
    </row>
    <row r="112" spans="2:62" s="1" customFormat="1" ht="6.95" hidden="1" customHeight="1"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26"/>
    </row>
    <row r="113" spans="2:12" hidden="1"/>
    <row r="114" spans="2:12" hidden="1"/>
    <row r="115" spans="2:12" hidden="1"/>
    <row r="116" spans="2:12" s="1" customFormat="1" ht="6.95" customHeight="1"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26"/>
    </row>
    <row r="117" spans="2:12" s="1" customFormat="1" ht="24.95" customHeight="1">
      <c r="B117" s="26"/>
      <c r="C117" s="19" t="s">
        <v>21</v>
      </c>
      <c r="L117" s="26"/>
    </row>
    <row r="118" spans="2:12" s="1" customFormat="1" ht="6.95" customHeight="1">
      <c r="B118" s="26"/>
      <c r="L118" s="26"/>
    </row>
    <row r="119" spans="2:12" s="1" customFormat="1" ht="12" customHeight="1">
      <c r="B119" s="26"/>
      <c r="C119" s="23" t="s">
        <v>1</v>
      </c>
      <c r="L119" s="26"/>
    </row>
    <row r="120" spans="2:12" s="1" customFormat="1" ht="16.5" customHeight="1">
      <c r="B120" s="26"/>
      <c r="E120" s="316" t="str">
        <f>E7</f>
        <v>Strategické územie Valalíky</v>
      </c>
      <c r="F120" s="317"/>
      <c r="G120" s="317"/>
      <c r="H120" s="317"/>
      <c r="L120" s="26"/>
    </row>
    <row r="121" spans="2:12" s="1" customFormat="1" ht="12" customHeight="1">
      <c r="B121" s="26"/>
      <c r="C121" s="23" t="s">
        <v>201</v>
      </c>
      <c r="L121" s="26"/>
    </row>
    <row r="122" spans="2:12" s="1" customFormat="1" ht="30" customHeight="1">
      <c r="B122" s="26"/>
      <c r="E122" s="318" t="str">
        <f>E9</f>
        <v>SO 433 - TIOP Valaliky- ŽSR, Protihlukové steny- Búracie práce</v>
      </c>
      <c r="F122" s="317"/>
      <c r="G122" s="317"/>
      <c r="H122" s="317"/>
      <c r="L122" s="26"/>
    </row>
    <row r="123" spans="2:12" s="1" customFormat="1" ht="6.95" customHeight="1">
      <c r="B123" s="26"/>
      <c r="L123" s="26"/>
    </row>
    <row r="124" spans="2:12" s="1" customFormat="1" ht="12" customHeight="1">
      <c r="B124" s="26"/>
      <c r="C124" s="23" t="s">
        <v>4</v>
      </c>
      <c r="F124" s="22" t="str">
        <f>F12</f>
        <v>kú: Valaliky, kú: Barca, kú: Čaňa</v>
      </c>
      <c r="I124" s="23" t="s">
        <v>13</v>
      </c>
      <c r="J124" s="42" t="str">
        <f>IF(J12="","",J12)</f>
        <v>27. 7. 2026</v>
      </c>
      <c r="L124" s="26"/>
    </row>
    <row r="125" spans="2:12" s="1" customFormat="1" ht="6.95" customHeight="1">
      <c r="B125" s="26"/>
      <c r="L125" s="26"/>
    </row>
    <row r="126" spans="2:12" s="1" customFormat="1" ht="25.7" customHeight="1">
      <c r="B126" s="26"/>
      <c r="C126" s="23" t="s">
        <v>6</v>
      </c>
      <c r="F126" s="22" t="str">
        <f>E15</f>
        <v>Valaliky Industrial Park, s.r.o., Bratislava</v>
      </c>
      <c r="I126" s="23" t="s">
        <v>124</v>
      </c>
      <c r="J126" s="25" t="str">
        <f>E21</f>
        <v>RRi design, spol. s r.o., Košice</v>
      </c>
      <c r="L126" s="26"/>
    </row>
    <row r="127" spans="2:12" s="1" customFormat="1" ht="15.2" customHeight="1">
      <c r="B127" s="26"/>
      <c r="C127" s="23" t="s">
        <v>123</v>
      </c>
      <c r="F127" s="22">
        <f>IF(E18="","",E18)</f>
        <v>0</v>
      </c>
      <c r="I127" s="23" t="s">
        <v>127</v>
      </c>
      <c r="J127" s="25" t="str">
        <f>E24</f>
        <v xml:space="preserve"> </v>
      </c>
      <c r="L127" s="26"/>
    </row>
    <row r="128" spans="2:12" s="1" customFormat="1" ht="10.35" customHeight="1">
      <c r="B128" s="26"/>
      <c r="L128" s="26"/>
    </row>
    <row r="129" spans="2:65" s="10" customFormat="1" ht="29.25" customHeight="1">
      <c r="B129" s="113"/>
      <c r="C129" s="114" t="s">
        <v>226</v>
      </c>
      <c r="D129" s="115" t="s">
        <v>149</v>
      </c>
      <c r="E129" s="115" t="s">
        <v>66</v>
      </c>
      <c r="F129" s="115" t="s">
        <v>67</v>
      </c>
      <c r="G129" s="115" t="s">
        <v>227</v>
      </c>
      <c r="H129" s="115" t="s">
        <v>228</v>
      </c>
      <c r="I129" s="115" t="s">
        <v>229</v>
      </c>
      <c r="J129" s="116" t="s">
        <v>207</v>
      </c>
      <c r="K129" s="117" t="s">
        <v>230</v>
      </c>
      <c r="L129" s="113"/>
      <c r="M129" s="48" t="s">
        <v>103</v>
      </c>
      <c r="N129" s="49" t="s">
        <v>19</v>
      </c>
      <c r="O129" s="49" t="s">
        <v>231</v>
      </c>
      <c r="P129" s="49" t="s">
        <v>232</v>
      </c>
      <c r="Q129" s="49" t="s">
        <v>233</v>
      </c>
      <c r="R129" s="49" t="s">
        <v>234</v>
      </c>
      <c r="S129" s="49" t="s">
        <v>235</v>
      </c>
      <c r="T129" s="50" t="s">
        <v>236</v>
      </c>
    </row>
    <row r="130" spans="2:65" s="1" customFormat="1" ht="23.1" customHeight="1">
      <c r="B130" s="26"/>
      <c r="C130" s="53" t="s">
        <v>203</v>
      </c>
      <c r="J130" s="118">
        <f>BK130</f>
        <v>0</v>
      </c>
      <c r="L130" s="26"/>
      <c r="M130" s="51"/>
      <c r="N130" s="43"/>
      <c r="O130" s="43"/>
      <c r="P130" s="119">
        <f>P131</f>
        <v>0</v>
      </c>
      <c r="Q130" s="43"/>
      <c r="R130" s="119">
        <f>R131</f>
        <v>0</v>
      </c>
      <c r="S130" s="43"/>
      <c r="T130" s="120">
        <f>T131</f>
        <v>82.23625899999999</v>
      </c>
      <c r="AT130" s="15" t="s">
        <v>163</v>
      </c>
      <c r="AU130" s="15" t="s">
        <v>209</v>
      </c>
      <c r="BK130" s="121">
        <f>BK131</f>
        <v>0</v>
      </c>
    </row>
    <row r="131" spans="2:65" s="11" customFormat="1" ht="26.1" customHeight="1">
      <c r="B131" s="122"/>
      <c r="D131" s="123" t="s">
        <v>163</v>
      </c>
      <c r="E131" s="124" t="s">
        <v>825</v>
      </c>
      <c r="F131" s="124" t="s">
        <v>826</v>
      </c>
      <c r="J131" s="125">
        <f>BK131</f>
        <v>0</v>
      </c>
      <c r="L131" s="122"/>
      <c r="M131" s="126"/>
      <c r="P131" s="127">
        <f>P132+P137+P146</f>
        <v>0</v>
      </c>
      <c r="R131" s="127">
        <f>R132+R137+R146</f>
        <v>0</v>
      </c>
      <c r="T131" s="128">
        <f>T132+T137+T146</f>
        <v>82.23625899999999</v>
      </c>
      <c r="AR131" s="123" t="s">
        <v>103</v>
      </c>
      <c r="AT131" s="129" t="s">
        <v>163</v>
      </c>
      <c r="AU131" s="129" t="s">
        <v>164</v>
      </c>
      <c r="AY131" s="123" t="s">
        <v>239</v>
      </c>
      <c r="BK131" s="130">
        <f>BK132+BK137+BK146</f>
        <v>0</v>
      </c>
    </row>
    <row r="132" spans="2:65" s="11" customFormat="1" ht="23.1" customHeight="1">
      <c r="B132" s="122"/>
      <c r="D132" s="123" t="s">
        <v>163</v>
      </c>
      <c r="E132" s="131" t="s">
        <v>103</v>
      </c>
      <c r="F132" s="131" t="s">
        <v>827</v>
      </c>
      <c r="J132" s="132">
        <f>BK132</f>
        <v>0</v>
      </c>
      <c r="L132" s="122"/>
      <c r="M132" s="126"/>
      <c r="P132" s="127">
        <f>SUM(P133:P136)</f>
        <v>0</v>
      </c>
      <c r="R132" s="127">
        <f>SUM(R133:R136)</f>
        <v>0</v>
      </c>
      <c r="T132" s="128">
        <f>SUM(T133:T136)</f>
        <v>0</v>
      </c>
      <c r="AR132" s="123" t="s">
        <v>103</v>
      </c>
      <c r="AT132" s="129" t="s">
        <v>163</v>
      </c>
      <c r="AU132" s="129" t="s">
        <v>103</v>
      </c>
      <c r="AY132" s="123" t="s">
        <v>239</v>
      </c>
      <c r="BK132" s="130">
        <f>SUM(BK133:BK136)</f>
        <v>0</v>
      </c>
    </row>
    <row r="133" spans="2:65" s="1" customFormat="1" ht="24.2" customHeight="1">
      <c r="B133" s="26"/>
      <c r="C133" s="146" t="s">
        <v>103</v>
      </c>
      <c r="D133" s="146" t="s">
        <v>471</v>
      </c>
      <c r="E133" s="147" t="s">
        <v>1810</v>
      </c>
      <c r="F133" s="148" t="s">
        <v>1811</v>
      </c>
      <c r="G133" s="149" t="s">
        <v>696</v>
      </c>
      <c r="H133" s="150">
        <v>22.605</v>
      </c>
      <c r="I133" s="313"/>
      <c r="J133" s="151">
        <f>ROUND(I133*H133,2)</f>
        <v>0</v>
      </c>
      <c r="K133" s="152"/>
      <c r="L133" s="26"/>
      <c r="M133" s="153" t="s">
        <v>103</v>
      </c>
      <c r="N133" s="106" t="s">
        <v>134</v>
      </c>
      <c r="P133" s="143">
        <f>O133*H133</f>
        <v>0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253</v>
      </c>
      <c r="AT133" s="145" t="s">
        <v>471</v>
      </c>
      <c r="AU133" s="145" t="s">
        <v>218</v>
      </c>
      <c r="AY133" s="15" t="s">
        <v>239</v>
      </c>
      <c r="BE133" s="110">
        <f>IF(N133="základná",J133,0)</f>
        <v>0</v>
      </c>
      <c r="BF133" s="110">
        <f>IF(N133="znížená",J133,0)</f>
        <v>0</v>
      </c>
      <c r="BG133" s="110">
        <f>IF(N133="zákl. prenesená",J133,0)</f>
        <v>0</v>
      </c>
      <c r="BH133" s="110">
        <f>IF(N133="zníž. prenesená",J133,0)</f>
        <v>0</v>
      </c>
      <c r="BI133" s="110">
        <f>IF(N133="nulová",J133,0)</f>
        <v>0</v>
      </c>
      <c r="BJ133" s="15" t="s">
        <v>218</v>
      </c>
      <c r="BK133" s="110">
        <f>ROUND(I133*H133,2)</f>
        <v>0</v>
      </c>
      <c r="BL133" s="15" t="s">
        <v>253</v>
      </c>
      <c r="BM133" s="145" t="s">
        <v>1812</v>
      </c>
    </row>
    <row r="134" spans="2:65" s="12" customFormat="1" ht="20.45" customHeight="1">
      <c r="B134" s="159"/>
      <c r="D134" s="160" t="s">
        <v>831</v>
      </c>
      <c r="E134" s="161" t="s">
        <v>103</v>
      </c>
      <c r="F134" s="162" t="s">
        <v>1813</v>
      </c>
      <c r="H134" s="163">
        <v>22.605</v>
      </c>
      <c r="L134" s="159"/>
      <c r="M134" s="164"/>
      <c r="T134" s="165"/>
      <c r="AT134" s="161" t="s">
        <v>831</v>
      </c>
      <c r="AU134" s="161" t="s">
        <v>218</v>
      </c>
      <c r="AV134" s="12" t="s">
        <v>218</v>
      </c>
      <c r="AW134" s="12" t="s">
        <v>126</v>
      </c>
      <c r="AX134" s="12" t="s">
        <v>103</v>
      </c>
      <c r="AY134" s="161" t="s">
        <v>239</v>
      </c>
    </row>
    <row r="135" spans="2:65" s="1" customFormat="1" ht="24.2" customHeight="1">
      <c r="B135" s="26"/>
      <c r="C135" s="146" t="s">
        <v>218</v>
      </c>
      <c r="D135" s="146" t="s">
        <v>471</v>
      </c>
      <c r="E135" s="147" t="s">
        <v>1085</v>
      </c>
      <c r="F135" s="148" t="s">
        <v>1086</v>
      </c>
      <c r="G135" s="149" t="s">
        <v>696</v>
      </c>
      <c r="H135" s="150">
        <v>22.605</v>
      </c>
      <c r="I135" s="313"/>
      <c r="J135" s="151">
        <f>ROUND(I135*H135,2)</f>
        <v>0</v>
      </c>
      <c r="K135" s="152"/>
      <c r="L135" s="26"/>
      <c r="M135" s="153" t="s">
        <v>103</v>
      </c>
      <c r="N135" s="106" t="s">
        <v>134</v>
      </c>
      <c r="P135" s="143">
        <f>O135*H135</f>
        <v>0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253</v>
      </c>
      <c r="AT135" s="145" t="s">
        <v>471</v>
      </c>
      <c r="AU135" s="145" t="s">
        <v>218</v>
      </c>
      <c r="AY135" s="15" t="s">
        <v>239</v>
      </c>
      <c r="BE135" s="110">
        <f>IF(N135="základná",J135,0)</f>
        <v>0</v>
      </c>
      <c r="BF135" s="110">
        <f>IF(N135="znížená",J135,0)</f>
        <v>0</v>
      </c>
      <c r="BG135" s="110">
        <f>IF(N135="zákl. prenesená",J135,0)</f>
        <v>0</v>
      </c>
      <c r="BH135" s="110">
        <f>IF(N135="zníž. prenesená",J135,0)</f>
        <v>0</v>
      </c>
      <c r="BI135" s="110">
        <f>IF(N135="nulová",J135,0)</f>
        <v>0</v>
      </c>
      <c r="BJ135" s="15" t="s">
        <v>218</v>
      </c>
      <c r="BK135" s="110">
        <f>ROUND(I135*H135,2)</f>
        <v>0</v>
      </c>
      <c r="BL135" s="15" t="s">
        <v>253</v>
      </c>
      <c r="BM135" s="145" t="s">
        <v>1814</v>
      </c>
    </row>
    <row r="136" spans="2:65" s="12" customFormat="1">
      <c r="B136" s="159"/>
      <c r="D136" s="160" t="s">
        <v>831</v>
      </c>
      <c r="E136" s="161" t="s">
        <v>103</v>
      </c>
      <c r="F136" s="162" t="s">
        <v>1815</v>
      </c>
      <c r="H136" s="163">
        <v>22.605</v>
      </c>
      <c r="L136" s="159"/>
      <c r="M136" s="164"/>
      <c r="T136" s="165"/>
      <c r="AT136" s="161" t="s">
        <v>831</v>
      </c>
      <c r="AU136" s="161" t="s">
        <v>218</v>
      </c>
      <c r="AV136" s="12" t="s">
        <v>218</v>
      </c>
      <c r="AW136" s="12" t="s">
        <v>126</v>
      </c>
      <c r="AX136" s="12" t="s">
        <v>103</v>
      </c>
      <c r="AY136" s="161" t="s">
        <v>239</v>
      </c>
    </row>
    <row r="137" spans="2:65" s="11" customFormat="1" ht="23.1" customHeight="1">
      <c r="B137" s="122"/>
      <c r="D137" s="123" t="s">
        <v>163</v>
      </c>
      <c r="E137" s="131" t="s">
        <v>249</v>
      </c>
      <c r="F137" s="131" t="s">
        <v>1379</v>
      </c>
      <c r="J137" s="132">
        <f>BK137</f>
        <v>0</v>
      </c>
      <c r="L137" s="122"/>
      <c r="M137" s="126"/>
      <c r="P137" s="127">
        <f>SUM(P138:P145)</f>
        <v>0</v>
      </c>
      <c r="R137" s="127">
        <f>SUM(R138:R145)</f>
        <v>0</v>
      </c>
      <c r="T137" s="128">
        <f>SUM(T138:T145)</f>
        <v>74.742458999999997</v>
      </c>
      <c r="AR137" s="123" t="s">
        <v>103</v>
      </c>
      <c r="AT137" s="129" t="s">
        <v>163</v>
      </c>
      <c r="AU137" s="129" t="s">
        <v>103</v>
      </c>
      <c r="AY137" s="123" t="s">
        <v>239</v>
      </c>
      <c r="BK137" s="130">
        <f>SUM(BK138:BK145)</f>
        <v>0</v>
      </c>
    </row>
    <row r="138" spans="2:65" s="1" customFormat="1" ht="24.2" customHeight="1">
      <c r="B138" s="26"/>
      <c r="C138" s="146" t="s">
        <v>249</v>
      </c>
      <c r="D138" s="146" t="s">
        <v>471</v>
      </c>
      <c r="E138" s="147" t="s">
        <v>1816</v>
      </c>
      <c r="F138" s="148" t="s">
        <v>1817</v>
      </c>
      <c r="G138" s="149" t="s">
        <v>50</v>
      </c>
      <c r="H138" s="150">
        <v>247.5</v>
      </c>
      <c r="I138" s="313"/>
      <c r="J138" s="151">
        <f>ROUND(I138*H138,2)</f>
        <v>0</v>
      </c>
      <c r="K138" s="152"/>
      <c r="L138" s="26"/>
      <c r="M138" s="153" t="s">
        <v>103</v>
      </c>
      <c r="N138" s="106" t="s">
        <v>134</v>
      </c>
      <c r="P138" s="143">
        <f>O138*H138</f>
        <v>0</v>
      </c>
      <c r="Q138" s="143">
        <v>0</v>
      </c>
      <c r="R138" s="143">
        <f>Q138*H138</f>
        <v>0</v>
      </c>
      <c r="S138" s="143">
        <v>7.5700000000000003E-2</v>
      </c>
      <c r="T138" s="144">
        <f>S138*H138</f>
        <v>18.735749999999999</v>
      </c>
      <c r="AR138" s="145" t="s">
        <v>253</v>
      </c>
      <c r="AT138" s="145" t="s">
        <v>471</v>
      </c>
      <c r="AU138" s="145" t="s">
        <v>218</v>
      </c>
      <c r="AY138" s="15" t="s">
        <v>239</v>
      </c>
      <c r="BE138" s="110">
        <f>IF(N138="základná",J138,0)</f>
        <v>0</v>
      </c>
      <c r="BF138" s="110">
        <f>IF(N138="znížená",J138,0)</f>
        <v>0</v>
      </c>
      <c r="BG138" s="110">
        <f>IF(N138="zákl. prenesená",J138,0)</f>
        <v>0</v>
      </c>
      <c r="BH138" s="110">
        <f>IF(N138="zníž. prenesená",J138,0)</f>
        <v>0</v>
      </c>
      <c r="BI138" s="110">
        <f>IF(N138="nulová",J138,0)</f>
        <v>0</v>
      </c>
      <c r="BJ138" s="15" t="s">
        <v>218</v>
      </c>
      <c r="BK138" s="110">
        <f>ROUND(I138*H138,2)</f>
        <v>0</v>
      </c>
      <c r="BL138" s="15" t="s">
        <v>253</v>
      </c>
      <c r="BM138" s="145" t="s">
        <v>1818</v>
      </c>
    </row>
    <row r="139" spans="2:65" s="12" customFormat="1" ht="20.45" customHeight="1">
      <c r="B139" s="159"/>
      <c r="D139" s="160" t="s">
        <v>831</v>
      </c>
      <c r="E139" s="161" t="s">
        <v>103</v>
      </c>
      <c r="F139" s="162" t="s">
        <v>1819</v>
      </c>
      <c r="H139" s="163">
        <v>247.5</v>
      </c>
      <c r="L139" s="159"/>
      <c r="M139" s="164"/>
      <c r="T139" s="165"/>
      <c r="AT139" s="161" t="s">
        <v>831</v>
      </c>
      <c r="AU139" s="161" t="s">
        <v>218</v>
      </c>
      <c r="AV139" s="12" t="s">
        <v>218</v>
      </c>
      <c r="AW139" s="12" t="s">
        <v>126</v>
      </c>
      <c r="AX139" s="12" t="s">
        <v>103</v>
      </c>
      <c r="AY139" s="161" t="s">
        <v>239</v>
      </c>
    </row>
    <row r="140" spans="2:65" s="1" customFormat="1" ht="33" customHeight="1">
      <c r="B140" s="26"/>
      <c r="C140" s="146" t="s">
        <v>253</v>
      </c>
      <c r="D140" s="146" t="s">
        <v>471</v>
      </c>
      <c r="E140" s="147" t="s">
        <v>1820</v>
      </c>
      <c r="F140" s="148" t="s">
        <v>1821</v>
      </c>
      <c r="G140" s="149" t="s">
        <v>349</v>
      </c>
      <c r="H140" s="150">
        <v>106.7</v>
      </c>
      <c r="I140" s="313"/>
      <c r="J140" s="151">
        <f>ROUND(I140*H140,2)</f>
        <v>0</v>
      </c>
      <c r="K140" s="152"/>
      <c r="L140" s="26"/>
      <c r="M140" s="153" t="s">
        <v>103</v>
      </c>
      <c r="N140" s="106" t="s">
        <v>134</v>
      </c>
      <c r="P140" s="143">
        <f>O140*H140</f>
        <v>0</v>
      </c>
      <c r="Q140" s="143">
        <v>0</v>
      </c>
      <c r="R140" s="143">
        <f>Q140*H140</f>
        <v>0</v>
      </c>
      <c r="S140" s="143">
        <v>0.31226999999999999</v>
      </c>
      <c r="T140" s="144">
        <f>S140*H140</f>
        <v>33.319209000000001</v>
      </c>
      <c r="AR140" s="145" t="s">
        <v>253</v>
      </c>
      <c r="AT140" s="145" t="s">
        <v>471</v>
      </c>
      <c r="AU140" s="145" t="s">
        <v>218</v>
      </c>
      <c r="AY140" s="15" t="s">
        <v>239</v>
      </c>
      <c r="BE140" s="110">
        <f>IF(N140="základná",J140,0)</f>
        <v>0</v>
      </c>
      <c r="BF140" s="110">
        <f>IF(N140="znížená",J140,0)</f>
        <v>0</v>
      </c>
      <c r="BG140" s="110">
        <f>IF(N140="zákl. prenesená",J140,0)</f>
        <v>0</v>
      </c>
      <c r="BH140" s="110">
        <f>IF(N140="zníž. prenesená",J140,0)</f>
        <v>0</v>
      </c>
      <c r="BI140" s="110">
        <f>IF(N140="nulová",J140,0)</f>
        <v>0</v>
      </c>
      <c r="BJ140" s="15" t="s">
        <v>218</v>
      </c>
      <c r="BK140" s="110">
        <f>ROUND(I140*H140,2)</f>
        <v>0</v>
      </c>
      <c r="BL140" s="15" t="s">
        <v>253</v>
      </c>
      <c r="BM140" s="145" t="s">
        <v>1822</v>
      </c>
    </row>
    <row r="141" spans="2:65" s="12" customFormat="1" ht="20.45" customHeight="1">
      <c r="B141" s="159"/>
      <c r="D141" s="160" t="s">
        <v>831</v>
      </c>
      <c r="E141" s="161" t="s">
        <v>103</v>
      </c>
      <c r="F141" s="162" t="s">
        <v>1823</v>
      </c>
      <c r="H141" s="163">
        <v>66</v>
      </c>
      <c r="L141" s="159"/>
      <c r="M141" s="164"/>
      <c r="T141" s="165"/>
      <c r="AT141" s="161" t="s">
        <v>831</v>
      </c>
      <c r="AU141" s="161" t="s">
        <v>218</v>
      </c>
      <c r="AV141" s="12" t="s">
        <v>218</v>
      </c>
      <c r="AW141" s="12" t="s">
        <v>126</v>
      </c>
      <c r="AX141" s="12" t="s">
        <v>164</v>
      </c>
      <c r="AY141" s="161" t="s">
        <v>239</v>
      </c>
    </row>
    <row r="142" spans="2:65" s="12" customFormat="1" ht="20.45" customHeight="1">
      <c r="B142" s="159"/>
      <c r="D142" s="160" t="s">
        <v>831</v>
      </c>
      <c r="E142" s="161" t="s">
        <v>103</v>
      </c>
      <c r="F142" s="162" t="s">
        <v>1824</v>
      </c>
      <c r="H142" s="163">
        <v>40.700000000000003</v>
      </c>
      <c r="L142" s="159"/>
      <c r="M142" s="164"/>
      <c r="T142" s="165"/>
      <c r="AT142" s="161" t="s">
        <v>831</v>
      </c>
      <c r="AU142" s="161" t="s">
        <v>218</v>
      </c>
      <c r="AV142" s="12" t="s">
        <v>218</v>
      </c>
      <c r="AW142" s="12" t="s">
        <v>126</v>
      </c>
      <c r="AX142" s="12" t="s">
        <v>164</v>
      </c>
      <c r="AY142" s="161" t="s">
        <v>239</v>
      </c>
    </row>
    <row r="143" spans="2:65" s="13" customFormat="1">
      <c r="B143" s="166"/>
      <c r="D143" s="160" t="s">
        <v>831</v>
      </c>
      <c r="E143" s="167" t="s">
        <v>103</v>
      </c>
      <c r="F143" s="168" t="s">
        <v>846</v>
      </c>
      <c r="H143" s="169">
        <v>106.7</v>
      </c>
      <c r="L143" s="166"/>
      <c r="M143" s="170"/>
      <c r="T143" s="171"/>
      <c r="AT143" s="167" t="s">
        <v>831</v>
      </c>
      <c r="AU143" s="167" t="s">
        <v>218</v>
      </c>
      <c r="AV143" s="13" t="s">
        <v>253</v>
      </c>
      <c r="AW143" s="13" t="s">
        <v>126</v>
      </c>
      <c r="AX143" s="13" t="s">
        <v>103</v>
      </c>
      <c r="AY143" s="167" t="s">
        <v>239</v>
      </c>
    </row>
    <row r="144" spans="2:65" s="1" customFormat="1" ht="33" customHeight="1">
      <c r="B144" s="26"/>
      <c r="C144" s="146" t="s">
        <v>257</v>
      </c>
      <c r="D144" s="146" t="s">
        <v>471</v>
      </c>
      <c r="E144" s="147" t="s">
        <v>1825</v>
      </c>
      <c r="F144" s="148" t="s">
        <v>1826</v>
      </c>
      <c r="G144" s="149" t="s">
        <v>50</v>
      </c>
      <c r="H144" s="150">
        <v>82.5</v>
      </c>
      <c r="I144" s="313"/>
      <c r="J144" s="151">
        <f>ROUND(I144*H144,2)</f>
        <v>0</v>
      </c>
      <c r="K144" s="152"/>
      <c r="L144" s="26"/>
      <c r="M144" s="153" t="s">
        <v>103</v>
      </c>
      <c r="N144" s="106" t="s">
        <v>134</v>
      </c>
      <c r="P144" s="143">
        <f>O144*H144</f>
        <v>0</v>
      </c>
      <c r="Q144" s="143">
        <v>0</v>
      </c>
      <c r="R144" s="143">
        <f>Q144*H144</f>
        <v>0</v>
      </c>
      <c r="S144" s="143">
        <v>0.27500000000000002</v>
      </c>
      <c r="T144" s="144">
        <f>S144*H144</f>
        <v>22.687500000000004</v>
      </c>
      <c r="AR144" s="145" t="s">
        <v>253</v>
      </c>
      <c r="AT144" s="145" t="s">
        <v>471</v>
      </c>
      <c r="AU144" s="145" t="s">
        <v>218</v>
      </c>
      <c r="AY144" s="15" t="s">
        <v>239</v>
      </c>
      <c r="BE144" s="110">
        <f>IF(N144="základná",J144,0)</f>
        <v>0</v>
      </c>
      <c r="BF144" s="110">
        <f>IF(N144="znížená",J144,0)</f>
        <v>0</v>
      </c>
      <c r="BG144" s="110">
        <f>IF(N144="zákl. prenesená",J144,0)</f>
        <v>0</v>
      </c>
      <c r="BH144" s="110">
        <f>IF(N144="zníž. prenesená",J144,0)</f>
        <v>0</v>
      </c>
      <c r="BI144" s="110">
        <f>IF(N144="nulová",J144,0)</f>
        <v>0</v>
      </c>
      <c r="BJ144" s="15" t="s">
        <v>218</v>
      </c>
      <c r="BK144" s="110">
        <f>ROUND(I144*H144,2)</f>
        <v>0</v>
      </c>
      <c r="BL144" s="15" t="s">
        <v>253</v>
      </c>
      <c r="BM144" s="145" t="s">
        <v>1827</v>
      </c>
    </row>
    <row r="145" spans="2:65" s="12" customFormat="1" ht="20.45" customHeight="1">
      <c r="B145" s="159"/>
      <c r="D145" s="160" t="s">
        <v>831</v>
      </c>
      <c r="E145" s="161" t="s">
        <v>103</v>
      </c>
      <c r="F145" s="162" t="s">
        <v>1828</v>
      </c>
      <c r="H145" s="163">
        <v>82.5</v>
      </c>
      <c r="L145" s="159"/>
      <c r="M145" s="164"/>
      <c r="T145" s="165"/>
      <c r="AT145" s="161" t="s">
        <v>831</v>
      </c>
      <c r="AU145" s="161" t="s">
        <v>218</v>
      </c>
      <c r="AV145" s="12" t="s">
        <v>218</v>
      </c>
      <c r="AW145" s="12" t="s">
        <v>126</v>
      </c>
      <c r="AX145" s="12" t="s">
        <v>103</v>
      </c>
      <c r="AY145" s="161" t="s">
        <v>239</v>
      </c>
    </row>
    <row r="146" spans="2:65" s="11" customFormat="1" ht="23.1" customHeight="1">
      <c r="B146" s="122"/>
      <c r="D146" s="123" t="s">
        <v>163</v>
      </c>
      <c r="E146" s="131" t="s">
        <v>273</v>
      </c>
      <c r="F146" s="131" t="s">
        <v>1031</v>
      </c>
      <c r="J146" s="132">
        <f>BK146</f>
        <v>0</v>
      </c>
      <c r="L146" s="122"/>
      <c r="M146" s="126"/>
      <c r="P146" s="127">
        <f>SUM(P147:P160)</f>
        <v>0</v>
      </c>
      <c r="R146" s="127">
        <f>SUM(R147:R160)</f>
        <v>0</v>
      </c>
      <c r="T146" s="128">
        <f>SUM(T147:T160)</f>
        <v>7.4938000000000002</v>
      </c>
      <c r="AR146" s="123" t="s">
        <v>103</v>
      </c>
      <c r="AT146" s="129" t="s">
        <v>163</v>
      </c>
      <c r="AU146" s="129" t="s">
        <v>103</v>
      </c>
      <c r="AY146" s="123" t="s">
        <v>239</v>
      </c>
      <c r="BK146" s="130">
        <f>SUM(BK147:BK160)</f>
        <v>0</v>
      </c>
    </row>
    <row r="147" spans="2:65" s="1" customFormat="1" ht="38.1" customHeight="1">
      <c r="B147" s="26"/>
      <c r="C147" s="146" t="s">
        <v>261</v>
      </c>
      <c r="D147" s="146" t="s">
        <v>471</v>
      </c>
      <c r="E147" s="147" t="s">
        <v>1829</v>
      </c>
      <c r="F147" s="148" t="s">
        <v>1830</v>
      </c>
      <c r="G147" s="149" t="s">
        <v>696</v>
      </c>
      <c r="H147" s="150">
        <v>2.9620000000000002</v>
      </c>
      <c r="I147" s="313"/>
      <c r="J147" s="151">
        <f>ROUND(I147*H147,2)</f>
        <v>0</v>
      </c>
      <c r="K147" s="152"/>
      <c r="L147" s="26"/>
      <c r="M147" s="153" t="s">
        <v>103</v>
      </c>
      <c r="N147" s="106" t="s">
        <v>134</v>
      </c>
      <c r="P147" s="143">
        <f>O147*H147</f>
        <v>0</v>
      </c>
      <c r="Q147" s="143">
        <v>0</v>
      </c>
      <c r="R147" s="143">
        <f>Q147*H147</f>
        <v>0</v>
      </c>
      <c r="S147" s="143">
        <v>2.4</v>
      </c>
      <c r="T147" s="144">
        <f>S147*H147</f>
        <v>7.1088000000000005</v>
      </c>
      <c r="AR147" s="145" t="s">
        <v>253</v>
      </c>
      <c r="AT147" s="145" t="s">
        <v>471</v>
      </c>
      <c r="AU147" s="145" t="s">
        <v>218</v>
      </c>
      <c r="AY147" s="15" t="s">
        <v>239</v>
      </c>
      <c r="BE147" s="110">
        <f>IF(N147="základná",J147,0)</f>
        <v>0</v>
      </c>
      <c r="BF147" s="110">
        <f>IF(N147="znížená",J147,0)</f>
        <v>0</v>
      </c>
      <c r="BG147" s="110">
        <f>IF(N147="zákl. prenesená",J147,0)</f>
        <v>0</v>
      </c>
      <c r="BH147" s="110">
        <f>IF(N147="zníž. prenesená",J147,0)</f>
        <v>0</v>
      </c>
      <c r="BI147" s="110">
        <f>IF(N147="nulová",J147,0)</f>
        <v>0</v>
      </c>
      <c r="BJ147" s="15" t="s">
        <v>218</v>
      </c>
      <c r="BK147" s="110">
        <f>ROUND(I147*H147,2)</f>
        <v>0</v>
      </c>
      <c r="BL147" s="15" t="s">
        <v>253</v>
      </c>
      <c r="BM147" s="145" t="s">
        <v>1831</v>
      </c>
    </row>
    <row r="148" spans="2:65" s="12" customFormat="1" ht="20.45" customHeight="1">
      <c r="B148" s="159"/>
      <c r="D148" s="160" t="s">
        <v>831</v>
      </c>
      <c r="E148" s="161" t="s">
        <v>103</v>
      </c>
      <c r="F148" s="162" t="s">
        <v>1832</v>
      </c>
      <c r="H148" s="163">
        <v>2.9620000000000002</v>
      </c>
      <c r="L148" s="159"/>
      <c r="M148" s="164"/>
      <c r="T148" s="165"/>
      <c r="AT148" s="161" t="s">
        <v>831</v>
      </c>
      <c r="AU148" s="161" t="s">
        <v>218</v>
      </c>
      <c r="AV148" s="12" t="s">
        <v>218</v>
      </c>
      <c r="AW148" s="12" t="s">
        <v>126</v>
      </c>
      <c r="AX148" s="12" t="s">
        <v>103</v>
      </c>
      <c r="AY148" s="161" t="s">
        <v>239</v>
      </c>
    </row>
    <row r="149" spans="2:65" s="1" customFormat="1" ht="16.5" customHeight="1">
      <c r="B149" s="26"/>
      <c r="C149" s="146" t="s">
        <v>265</v>
      </c>
      <c r="D149" s="146" t="s">
        <v>471</v>
      </c>
      <c r="E149" s="147" t="s">
        <v>1833</v>
      </c>
      <c r="F149" s="148" t="s">
        <v>1834</v>
      </c>
      <c r="G149" s="149" t="s">
        <v>243</v>
      </c>
      <c r="H149" s="150">
        <v>11</v>
      </c>
      <c r="I149" s="313"/>
      <c r="J149" s="151">
        <f>ROUND(I149*H149,2)</f>
        <v>0</v>
      </c>
      <c r="K149" s="152"/>
      <c r="L149" s="26"/>
      <c r="M149" s="153" t="s">
        <v>103</v>
      </c>
      <c r="N149" s="106" t="s">
        <v>134</v>
      </c>
      <c r="P149" s="143">
        <f>O149*H149</f>
        <v>0</v>
      </c>
      <c r="Q149" s="143">
        <v>0</v>
      </c>
      <c r="R149" s="143">
        <f>Q149*H149</f>
        <v>0</v>
      </c>
      <c r="S149" s="143">
        <v>3.5000000000000003E-2</v>
      </c>
      <c r="T149" s="144">
        <f>S149*H149</f>
        <v>0.38500000000000001</v>
      </c>
      <c r="AR149" s="145" t="s">
        <v>253</v>
      </c>
      <c r="AT149" s="145" t="s">
        <v>471</v>
      </c>
      <c r="AU149" s="145" t="s">
        <v>218</v>
      </c>
      <c r="AY149" s="15" t="s">
        <v>239</v>
      </c>
      <c r="BE149" s="110">
        <f>IF(N149="základná",J149,0)</f>
        <v>0</v>
      </c>
      <c r="BF149" s="110">
        <f>IF(N149="znížená",J149,0)</f>
        <v>0</v>
      </c>
      <c r="BG149" s="110">
        <f>IF(N149="zákl. prenesená",J149,0)</f>
        <v>0</v>
      </c>
      <c r="BH149" s="110">
        <f>IF(N149="zníž. prenesená",J149,0)</f>
        <v>0</v>
      </c>
      <c r="BI149" s="110">
        <f>IF(N149="nulová",J149,0)</f>
        <v>0</v>
      </c>
      <c r="BJ149" s="15" t="s">
        <v>218</v>
      </c>
      <c r="BK149" s="110">
        <f>ROUND(I149*H149,2)</f>
        <v>0</v>
      </c>
      <c r="BL149" s="15" t="s">
        <v>253</v>
      </c>
      <c r="BM149" s="145" t="s">
        <v>1835</v>
      </c>
    </row>
    <row r="150" spans="2:65" s="1" customFormat="1" ht="24.2" customHeight="1">
      <c r="B150" s="26"/>
      <c r="C150" s="146" t="s">
        <v>269</v>
      </c>
      <c r="D150" s="146" t="s">
        <v>471</v>
      </c>
      <c r="E150" s="147" t="s">
        <v>1209</v>
      </c>
      <c r="F150" s="148" t="s">
        <v>1210</v>
      </c>
      <c r="G150" s="149" t="s">
        <v>835</v>
      </c>
      <c r="H150" s="150">
        <v>7.109</v>
      </c>
      <c r="I150" s="313"/>
      <c r="J150" s="151">
        <f>ROUND(I150*H150,2)</f>
        <v>0</v>
      </c>
      <c r="K150" s="152"/>
      <c r="L150" s="26"/>
      <c r="M150" s="153" t="s">
        <v>103</v>
      </c>
      <c r="N150" s="106" t="s">
        <v>134</v>
      </c>
      <c r="P150" s="143">
        <f>O150*H150</f>
        <v>0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253</v>
      </c>
      <c r="AT150" s="145" t="s">
        <v>471</v>
      </c>
      <c r="AU150" s="145" t="s">
        <v>218</v>
      </c>
      <c r="AY150" s="15" t="s">
        <v>239</v>
      </c>
      <c r="BE150" s="110">
        <f>IF(N150="základná",J150,0)</f>
        <v>0</v>
      </c>
      <c r="BF150" s="110">
        <f>IF(N150="znížená",J150,0)</f>
        <v>0</v>
      </c>
      <c r="BG150" s="110">
        <f>IF(N150="zákl. prenesená",J150,0)</f>
        <v>0</v>
      </c>
      <c r="BH150" s="110">
        <f>IF(N150="zníž. prenesená",J150,0)</f>
        <v>0</v>
      </c>
      <c r="BI150" s="110">
        <f>IF(N150="nulová",J150,0)</f>
        <v>0</v>
      </c>
      <c r="BJ150" s="15" t="s">
        <v>218</v>
      </c>
      <c r="BK150" s="110">
        <f>ROUND(I150*H150,2)</f>
        <v>0</v>
      </c>
      <c r="BL150" s="15" t="s">
        <v>253</v>
      </c>
      <c r="BM150" s="145" t="s">
        <v>1836</v>
      </c>
    </row>
    <row r="151" spans="2:65" s="12" customFormat="1">
      <c r="B151" s="159"/>
      <c r="D151" s="160" t="s">
        <v>831</v>
      </c>
      <c r="E151" s="161" t="s">
        <v>103</v>
      </c>
      <c r="F151" s="162" t="s">
        <v>1837</v>
      </c>
      <c r="H151" s="163">
        <v>7.109</v>
      </c>
      <c r="L151" s="159"/>
      <c r="M151" s="164"/>
      <c r="T151" s="165"/>
      <c r="AT151" s="161" t="s">
        <v>831</v>
      </c>
      <c r="AU151" s="161" t="s">
        <v>218</v>
      </c>
      <c r="AV151" s="12" t="s">
        <v>218</v>
      </c>
      <c r="AW151" s="12" t="s">
        <v>126</v>
      </c>
      <c r="AX151" s="12" t="s">
        <v>103</v>
      </c>
      <c r="AY151" s="161" t="s">
        <v>239</v>
      </c>
    </row>
    <row r="152" spans="2:65" s="1" customFormat="1" ht="24.2" customHeight="1">
      <c r="B152" s="26"/>
      <c r="C152" s="146" t="s">
        <v>273</v>
      </c>
      <c r="D152" s="146" t="s">
        <v>471</v>
      </c>
      <c r="E152" s="147" t="s">
        <v>1212</v>
      </c>
      <c r="F152" s="148" t="s">
        <v>1213</v>
      </c>
      <c r="G152" s="149" t="s">
        <v>835</v>
      </c>
      <c r="H152" s="150">
        <v>99.525999999999996</v>
      </c>
      <c r="I152" s="313"/>
      <c r="J152" s="151">
        <f>ROUND(I152*H152,2)</f>
        <v>0</v>
      </c>
      <c r="K152" s="152"/>
      <c r="L152" s="26"/>
      <c r="M152" s="153" t="s">
        <v>103</v>
      </c>
      <c r="N152" s="106" t="s">
        <v>134</v>
      </c>
      <c r="P152" s="143">
        <f>O152*H152</f>
        <v>0</v>
      </c>
      <c r="Q152" s="143">
        <v>0</v>
      </c>
      <c r="R152" s="143">
        <f>Q152*H152</f>
        <v>0</v>
      </c>
      <c r="S152" s="143">
        <v>0</v>
      </c>
      <c r="T152" s="144">
        <f>S152*H152</f>
        <v>0</v>
      </c>
      <c r="AR152" s="145" t="s">
        <v>253</v>
      </c>
      <c r="AT152" s="145" t="s">
        <v>471</v>
      </c>
      <c r="AU152" s="145" t="s">
        <v>218</v>
      </c>
      <c r="AY152" s="15" t="s">
        <v>239</v>
      </c>
      <c r="BE152" s="110">
        <f>IF(N152="základná",J152,0)</f>
        <v>0</v>
      </c>
      <c r="BF152" s="110">
        <f>IF(N152="znížená",J152,0)</f>
        <v>0</v>
      </c>
      <c r="BG152" s="110">
        <f>IF(N152="zákl. prenesená",J152,0)</f>
        <v>0</v>
      </c>
      <c r="BH152" s="110">
        <f>IF(N152="zníž. prenesená",J152,0)</f>
        <v>0</v>
      </c>
      <c r="BI152" s="110">
        <f>IF(N152="nulová",J152,0)</f>
        <v>0</v>
      </c>
      <c r="BJ152" s="15" t="s">
        <v>218</v>
      </c>
      <c r="BK152" s="110">
        <f>ROUND(I152*H152,2)</f>
        <v>0</v>
      </c>
      <c r="BL152" s="15" t="s">
        <v>253</v>
      </c>
      <c r="BM152" s="145" t="s">
        <v>1838</v>
      </c>
    </row>
    <row r="153" spans="2:65" s="12" customFormat="1">
      <c r="B153" s="159"/>
      <c r="D153" s="160" t="s">
        <v>831</v>
      </c>
      <c r="E153" s="161" t="s">
        <v>103</v>
      </c>
      <c r="F153" s="162" t="s">
        <v>1839</v>
      </c>
      <c r="H153" s="163">
        <v>99.525999999999996</v>
      </c>
      <c r="L153" s="159"/>
      <c r="M153" s="164"/>
      <c r="T153" s="165"/>
      <c r="AT153" s="161" t="s">
        <v>831</v>
      </c>
      <c r="AU153" s="161" t="s">
        <v>218</v>
      </c>
      <c r="AV153" s="12" t="s">
        <v>218</v>
      </c>
      <c r="AW153" s="12" t="s">
        <v>126</v>
      </c>
      <c r="AX153" s="12" t="s">
        <v>103</v>
      </c>
      <c r="AY153" s="161" t="s">
        <v>239</v>
      </c>
    </row>
    <row r="154" spans="2:65" s="1" customFormat="1" ht="33" customHeight="1">
      <c r="B154" s="26"/>
      <c r="C154" s="146" t="s">
        <v>277</v>
      </c>
      <c r="D154" s="146" t="s">
        <v>471</v>
      </c>
      <c r="E154" s="147" t="s">
        <v>1840</v>
      </c>
      <c r="F154" s="148" t="s">
        <v>1841</v>
      </c>
      <c r="G154" s="149" t="s">
        <v>835</v>
      </c>
      <c r="H154" s="150">
        <v>75.126999999999995</v>
      </c>
      <c r="I154" s="313"/>
      <c r="J154" s="151">
        <f>ROUND(I154*H154,2)</f>
        <v>0</v>
      </c>
      <c r="K154" s="152"/>
      <c r="L154" s="26"/>
      <c r="M154" s="153" t="s">
        <v>103</v>
      </c>
      <c r="N154" s="106" t="s">
        <v>134</v>
      </c>
      <c r="P154" s="143">
        <f>O154*H154</f>
        <v>0</v>
      </c>
      <c r="Q154" s="143">
        <v>0</v>
      </c>
      <c r="R154" s="143">
        <f>Q154*H154</f>
        <v>0</v>
      </c>
      <c r="S154" s="143">
        <v>0</v>
      </c>
      <c r="T154" s="144">
        <f>S154*H154</f>
        <v>0</v>
      </c>
      <c r="AR154" s="145" t="s">
        <v>253</v>
      </c>
      <c r="AT154" s="145" t="s">
        <v>471</v>
      </c>
      <c r="AU154" s="145" t="s">
        <v>218</v>
      </c>
      <c r="AY154" s="15" t="s">
        <v>239</v>
      </c>
      <c r="BE154" s="110">
        <f>IF(N154="základná",J154,0)</f>
        <v>0</v>
      </c>
      <c r="BF154" s="110">
        <f>IF(N154="znížená",J154,0)</f>
        <v>0</v>
      </c>
      <c r="BG154" s="110">
        <f>IF(N154="zákl. prenesená",J154,0)</f>
        <v>0</v>
      </c>
      <c r="BH154" s="110">
        <f>IF(N154="zníž. prenesená",J154,0)</f>
        <v>0</v>
      </c>
      <c r="BI154" s="110">
        <f>IF(N154="nulová",J154,0)</f>
        <v>0</v>
      </c>
      <c r="BJ154" s="15" t="s">
        <v>218</v>
      </c>
      <c r="BK154" s="110">
        <f>ROUND(I154*H154,2)</f>
        <v>0</v>
      </c>
      <c r="BL154" s="15" t="s">
        <v>253</v>
      </c>
      <c r="BM154" s="145" t="s">
        <v>1842</v>
      </c>
    </row>
    <row r="155" spans="2:65" s="1" customFormat="1" ht="24.2" customHeight="1">
      <c r="B155" s="26"/>
      <c r="C155" s="146" t="s">
        <v>281</v>
      </c>
      <c r="D155" s="146" t="s">
        <v>471</v>
      </c>
      <c r="E155" s="147" t="s">
        <v>1843</v>
      </c>
      <c r="F155" s="148" t="s">
        <v>1844</v>
      </c>
      <c r="G155" s="149" t="s">
        <v>835</v>
      </c>
      <c r="H155" s="150">
        <v>150.25399999999999</v>
      </c>
      <c r="I155" s="313"/>
      <c r="J155" s="151">
        <f>ROUND(I155*H155,2)</f>
        <v>0</v>
      </c>
      <c r="K155" s="152"/>
      <c r="L155" s="26"/>
      <c r="M155" s="153" t="s">
        <v>103</v>
      </c>
      <c r="N155" s="106" t="s">
        <v>134</v>
      </c>
      <c r="P155" s="143">
        <f>O155*H155</f>
        <v>0</v>
      </c>
      <c r="Q155" s="143">
        <v>0</v>
      </c>
      <c r="R155" s="143">
        <f>Q155*H155</f>
        <v>0</v>
      </c>
      <c r="S155" s="143">
        <v>0</v>
      </c>
      <c r="T155" s="144">
        <f>S155*H155</f>
        <v>0</v>
      </c>
      <c r="AR155" s="145" t="s">
        <v>253</v>
      </c>
      <c r="AT155" s="145" t="s">
        <v>471</v>
      </c>
      <c r="AU155" s="145" t="s">
        <v>218</v>
      </c>
      <c r="AY155" s="15" t="s">
        <v>239</v>
      </c>
      <c r="BE155" s="110">
        <f>IF(N155="základná",J155,0)</f>
        <v>0</v>
      </c>
      <c r="BF155" s="110">
        <f>IF(N155="znížená",J155,0)</f>
        <v>0</v>
      </c>
      <c r="BG155" s="110">
        <f>IF(N155="zákl. prenesená",J155,0)</f>
        <v>0</v>
      </c>
      <c r="BH155" s="110">
        <f>IF(N155="zníž. prenesená",J155,0)</f>
        <v>0</v>
      </c>
      <c r="BI155" s="110">
        <f>IF(N155="nulová",J155,0)</f>
        <v>0</v>
      </c>
      <c r="BJ155" s="15" t="s">
        <v>218</v>
      </c>
      <c r="BK155" s="110">
        <f>ROUND(I155*H155,2)</f>
        <v>0</v>
      </c>
      <c r="BL155" s="15" t="s">
        <v>253</v>
      </c>
      <c r="BM155" s="145" t="s">
        <v>1845</v>
      </c>
    </row>
    <row r="156" spans="2:65" s="12" customFormat="1">
      <c r="B156" s="159"/>
      <c r="D156" s="160" t="s">
        <v>831</v>
      </c>
      <c r="E156" s="161" t="s">
        <v>103</v>
      </c>
      <c r="F156" s="162" t="s">
        <v>1846</v>
      </c>
      <c r="H156" s="163">
        <v>150.25399999999999</v>
      </c>
      <c r="L156" s="159"/>
      <c r="M156" s="164"/>
      <c r="T156" s="165"/>
      <c r="AT156" s="161" t="s">
        <v>831</v>
      </c>
      <c r="AU156" s="161" t="s">
        <v>218</v>
      </c>
      <c r="AV156" s="12" t="s">
        <v>218</v>
      </c>
      <c r="AW156" s="12" t="s">
        <v>126</v>
      </c>
      <c r="AX156" s="12" t="s">
        <v>103</v>
      </c>
      <c r="AY156" s="161" t="s">
        <v>239</v>
      </c>
    </row>
    <row r="157" spans="2:65" s="1" customFormat="1" ht="24.2" customHeight="1">
      <c r="B157" s="26"/>
      <c r="C157" s="146" t="s">
        <v>285</v>
      </c>
      <c r="D157" s="146" t="s">
        <v>471</v>
      </c>
      <c r="E157" s="147" t="s">
        <v>1216</v>
      </c>
      <c r="F157" s="148" t="s">
        <v>1217</v>
      </c>
      <c r="G157" s="149" t="s">
        <v>835</v>
      </c>
      <c r="H157" s="150">
        <v>7.109</v>
      </c>
      <c r="I157" s="313"/>
      <c r="J157" s="151">
        <f>ROUND(I157*H157,2)</f>
        <v>0</v>
      </c>
      <c r="K157" s="152"/>
      <c r="L157" s="26"/>
      <c r="M157" s="153" t="s">
        <v>103</v>
      </c>
      <c r="N157" s="106" t="s">
        <v>134</v>
      </c>
      <c r="P157" s="143">
        <f>O157*H157</f>
        <v>0</v>
      </c>
      <c r="Q157" s="143">
        <v>0</v>
      </c>
      <c r="R157" s="143">
        <f>Q157*H157</f>
        <v>0</v>
      </c>
      <c r="S157" s="143">
        <v>0</v>
      </c>
      <c r="T157" s="144">
        <f>S157*H157</f>
        <v>0</v>
      </c>
      <c r="AR157" s="145" t="s">
        <v>253</v>
      </c>
      <c r="AT157" s="145" t="s">
        <v>471</v>
      </c>
      <c r="AU157" s="145" t="s">
        <v>218</v>
      </c>
      <c r="AY157" s="15" t="s">
        <v>239</v>
      </c>
      <c r="BE157" s="110">
        <f>IF(N157="základná",J157,0)</f>
        <v>0</v>
      </c>
      <c r="BF157" s="110">
        <f>IF(N157="znížená",J157,0)</f>
        <v>0</v>
      </c>
      <c r="BG157" s="110">
        <f>IF(N157="zákl. prenesená",J157,0)</f>
        <v>0</v>
      </c>
      <c r="BH157" s="110">
        <f>IF(N157="zníž. prenesená",J157,0)</f>
        <v>0</v>
      </c>
      <c r="BI157" s="110">
        <f>IF(N157="nulová",J157,0)</f>
        <v>0</v>
      </c>
      <c r="BJ157" s="15" t="s">
        <v>218</v>
      </c>
      <c r="BK157" s="110">
        <f>ROUND(I157*H157,2)</f>
        <v>0</v>
      </c>
      <c r="BL157" s="15" t="s">
        <v>253</v>
      </c>
      <c r="BM157" s="145" t="s">
        <v>1847</v>
      </c>
    </row>
    <row r="158" spans="2:65" s="1" customFormat="1" ht="24.2" customHeight="1">
      <c r="B158" s="26"/>
      <c r="C158" s="146" t="s">
        <v>289</v>
      </c>
      <c r="D158" s="146" t="s">
        <v>471</v>
      </c>
      <c r="E158" s="147" t="s">
        <v>1848</v>
      </c>
      <c r="F158" s="148" t="s">
        <v>1849</v>
      </c>
      <c r="G158" s="149" t="s">
        <v>835</v>
      </c>
      <c r="H158" s="150">
        <v>75.126999999999995</v>
      </c>
      <c r="I158" s="313"/>
      <c r="J158" s="151">
        <f>ROUND(I158*H158,2)</f>
        <v>0</v>
      </c>
      <c r="K158" s="152"/>
      <c r="L158" s="26"/>
      <c r="M158" s="153" t="s">
        <v>103</v>
      </c>
      <c r="N158" s="106" t="s">
        <v>134</v>
      </c>
      <c r="P158" s="143">
        <f>O158*H158</f>
        <v>0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253</v>
      </c>
      <c r="AT158" s="145" t="s">
        <v>471</v>
      </c>
      <c r="AU158" s="145" t="s">
        <v>218</v>
      </c>
      <c r="AY158" s="15" t="s">
        <v>239</v>
      </c>
      <c r="BE158" s="110">
        <f>IF(N158="základná",J158,0)</f>
        <v>0</v>
      </c>
      <c r="BF158" s="110">
        <f>IF(N158="znížená",J158,0)</f>
        <v>0</v>
      </c>
      <c r="BG158" s="110">
        <f>IF(N158="zákl. prenesená",J158,0)</f>
        <v>0</v>
      </c>
      <c r="BH158" s="110">
        <f>IF(N158="zníž. prenesená",J158,0)</f>
        <v>0</v>
      </c>
      <c r="BI158" s="110">
        <f>IF(N158="nulová",J158,0)</f>
        <v>0</v>
      </c>
      <c r="BJ158" s="15" t="s">
        <v>218</v>
      </c>
      <c r="BK158" s="110">
        <f>ROUND(I158*H158,2)</f>
        <v>0</v>
      </c>
      <c r="BL158" s="15" t="s">
        <v>253</v>
      </c>
      <c r="BM158" s="145" t="s">
        <v>1850</v>
      </c>
    </row>
    <row r="159" spans="2:65" s="1" customFormat="1" ht="24.2" customHeight="1">
      <c r="B159" s="26"/>
      <c r="C159" s="146" t="s">
        <v>293</v>
      </c>
      <c r="D159" s="146" t="s">
        <v>471</v>
      </c>
      <c r="E159" s="147" t="s">
        <v>1851</v>
      </c>
      <c r="F159" s="148" t="s">
        <v>1852</v>
      </c>
      <c r="G159" s="149" t="s">
        <v>835</v>
      </c>
      <c r="H159" s="150">
        <v>7.109</v>
      </c>
      <c r="I159" s="313"/>
      <c r="J159" s="151">
        <f>ROUND(I159*H159,2)</f>
        <v>0</v>
      </c>
      <c r="K159" s="152"/>
      <c r="L159" s="26"/>
      <c r="M159" s="153" t="s">
        <v>103</v>
      </c>
      <c r="N159" s="106" t="s">
        <v>134</v>
      </c>
      <c r="P159" s="143">
        <f>O159*H159</f>
        <v>0</v>
      </c>
      <c r="Q159" s="143">
        <v>0</v>
      </c>
      <c r="R159" s="143">
        <f>Q159*H159</f>
        <v>0</v>
      </c>
      <c r="S159" s="143">
        <v>0</v>
      </c>
      <c r="T159" s="144">
        <f>S159*H159</f>
        <v>0</v>
      </c>
      <c r="AR159" s="145" t="s">
        <v>253</v>
      </c>
      <c r="AT159" s="145" t="s">
        <v>471</v>
      </c>
      <c r="AU159" s="145" t="s">
        <v>218</v>
      </c>
      <c r="AY159" s="15" t="s">
        <v>239</v>
      </c>
      <c r="BE159" s="110">
        <f>IF(N159="základná",J159,0)</f>
        <v>0</v>
      </c>
      <c r="BF159" s="110">
        <f>IF(N159="znížená",J159,0)</f>
        <v>0</v>
      </c>
      <c r="BG159" s="110">
        <f>IF(N159="zákl. prenesená",J159,0)</f>
        <v>0</v>
      </c>
      <c r="BH159" s="110">
        <f>IF(N159="zníž. prenesená",J159,0)</f>
        <v>0</v>
      </c>
      <c r="BI159" s="110">
        <f>IF(N159="nulová",J159,0)</f>
        <v>0</v>
      </c>
      <c r="BJ159" s="15" t="s">
        <v>218</v>
      </c>
      <c r="BK159" s="110">
        <f>ROUND(I159*H159,2)</f>
        <v>0</v>
      </c>
      <c r="BL159" s="15" t="s">
        <v>253</v>
      </c>
      <c r="BM159" s="145" t="s">
        <v>1853</v>
      </c>
    </row>
    <row r="160" spans="2:65" s="12" customFormat="1">
      <c r="B160" s="159"/>
      <c r="D160" s="160" t="s">
        <v>831</v>
      </c>
      <c r="E160" s="161" t="s">
        <v>103</v>
      </c>
      <c r="F160" s="162" t="s">
        <v>1854</v>
      </c>
      <c r="H160" s="163">
        <v>7.109</v>
      </c>
      <c r="L160" s="159"/>
      <c r="M160" s="172"/>
      <c r="N160" s="173"/>
      <c r="O160" s="173"/>
      <c r="P160" s="173"/>
      <c r="Q160" s="173"/>
      <c r="R160" s="173"/>
      <c r="S160" s="173"/>
      <c r="T160" s="174"/>
      <c r="AT160" s="161" t="s">
        <v>831</v>
      </c>
      <c r="AU160" s="161" t="s">
        <v>218</v>
      </c>
      <c r="AV160" s="12" t="s">
        <v>218</v>
      </c>
      <c r="AW160" s="12" t="s">
        <v>126</v>
      </c>
      <c r="AX160" s="12" t="s">
        <v>103</v>
      </c>
      <c r="AY160" s="161" t="s">
        <v>239</v>
      </c>
    </row>
    <row r="161" spans="2:12" s="1" customFormat="1" ht="6.95" customHeight="1">
      <c r="B161" s="36"/>
      <c r="C161" s="37"/>
      <c r="D161" s="37"/>
      <c r="E161" s="37"/>
      <c r="F161" s="37"/>
      <c r="G161" s="37"/>
      <c r="H161" s="37"/>
      <c r="I161" s="37"/>
      <c r="J161" s="37"/>
      <c r="K161" s="37"/>
      <c r="L161" s="26"/>
    </row>
  </sheetData>
  <sheetProtection algorithmName="SHA-512" hashValue="r/jb23sb/qe2BsVUcgq/dVaUvmBy5mba8y94iyu47dY9DgkCIzwvOtO1FnSk4zUVxPqABfMoCqUpgJc/xPb+fQ==" saltValue="nVUhK6U+rYCVQ9IXqTg8ug==" spinCount="100000" sheet="1" objects="1" scenarios="1"/>
  <mergeCells count="14">
    <mergeCell ref="E122:H122"/>
    <mergeCell ref="L2:V2"/>
    <mergeCell ref="D107:F107"/>
    <mergeCell ref="E85:H85"/>
    <mergeCell ref="E120:H120"/>
    <mergeCell ref="E7:H7"/>
    <mergeCell ref="E87:H87"/>
    <mergeCell ref="D108:F108"/>
    <mergeCell ref="D105:F105"/>
    <mergeCell ref="E27:H27"/>
    <mergeCell ref="D104:F104"/>
    <mergeCell ref="E18:H18"/>
    <mergeCell ref="E9:H9"/>
    <mergeCell ref="D106:F10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BM156"/>
  <sheetViews>
    <sheetView showGridLines="0" topLeftCell="A126" workbookViewId="0">
      <selection activeCell="Y151" sqref="Y151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194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1855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J107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ROUND((SUM(BE107:BE114) + SUM(BE134:BE155)),  2)</f>
        <v>0</v>
      </c>
      <c r="G35" s="82"/>
      <c r="H35" s="82"/>
      <c r="I35" s="83">
        <v>0.23</v>
      </c>
      <c r="J35" s="81">
        <f>ROUND(((SUM(BE107:BE114) + SUM(BE134:BE155))*I35),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ROUND((SUM(BF107:BF114) + SUM(BF134:BF155)),  2)</f>
        <v>0</v>
      </c>
      <c r="I36" s="85">
        <v>0.23</v>
      </c>
      <c r="J36" s="84">
        <f>ROUND(((SUM(BF107:BF114) + SUM(BF134:BF155))*I36),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ROUND((SUM(BG107:BG114) + SUM(BG134:BG155)),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ROUND((SUM(BH107:BH114) + SUM(BH134:BH155)),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ROUND((SUM(BI107:BI114) + SUM(BI134:BI155)),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SO 442 - Barca-Čaňa, prípojka NN pre PZZ v žkm 362,792 184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J134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210</v>
      </c>
      <c r="E97" s="99"/>
      <c r="F97" s="99"/>
      <c r="G97" s="99"/>
      <c r="H97" s="99"/>
      <c r="I97" s="99"/>
      <c r="J97" s="100">
        <f>J135</f>
        <v>0</v>
      </c>
      <c r="L97" s="97"/>
    </row>
    <row r="98" spans="2:62" s="9" customFormat="1" ht="20.100000000000001" hidden="1" customHeight="1">
      <c r="B98" s="101"/>
      <c r="D98" s="102" t="s">
        <v>757</v>
      </c>
      <c r="E98" s="103"/>
      <c r="F98" s="103"/>
      <c r="G98" s="103"/>
      <c r="H98" s="103"/>
      <c r="I98" s="103"/>
      <c r="J98" s="104">
        <f>J136</f>
        <v>0</v>
      </c>
      <c r="L98" s="101"/>
    </row>
    <row r="99" spans="2:62" s="9" customFormat="1" ht="14.85" hidden="1" customHeight="1">
      <c r="B99" s="101"/>
      <c r="D99" s="102" t="s">
        <v>1856</v>
      </c>
      <c r="E99" s="103"/>
      <c r="F99" s="103"/>
      <c r="G99" s="103"/>
      <c r="H99" s="103"/>
      <c r="I99" s="103"/>
      <c r="J99" s="104">
        <f>J137</f>
        <v>0</v>
      </c>
      <c r="L99" s="101"/>
    </row>
    <row r="100" spans="2:62" s="9" customFormat="1" ht="14.85" hidden="1" customHeight="1">
      <c r="B100" s="101"/>
      <c r="D100" s="102" t="s">
        <v>1857</v>
      </c>
      <c r="E100" s="103"/>
      <c r="F100" s="103"/>
      <c r="G100" s="103"/>
      <c r="H100" s="103"/>
      <c r="I100" s="103"/>
      <c r="J100" s="104">
        <f>J139</f>
        <v>0</v>
      </c>
      <c r="L100" s="101"/>
    </row>
    <row r="101" spans="2:62" s="9" customFormat="1" ht="14.85" hidden="1" customHeight="1">
      <c r="B101" s="101"/>
      <c r="D101" s="102" t="s">
        <v>1858</v>
      </c>
      <c r="E101" s="103"/>
      <c r="F101" s="103"/>
      <c r="G101" s="103"/>
      <c r="H101" s="103"/>
      <c r="I101" s="103"/>
      <c r="J101" s="104">
        <f>J146</f>
        <v>0</v>
      </c>
      <c r="L101" s="101"/>
    </row>
    <row r="102" spans="2:62" s="9" customFormat="1" ht="20.100000000000001" hidden="1" customHeight="1">
      <c r="B102" s="101"/>
      <c r="D102" s="102" t="s">
        <v>1859</v>
      </c>
      <c r="E102" s="103"/>
      <c r="F102" s="103"/>
      <c r="G102" s="103"/>
      <c r="H102" s="103"/>
      <c r="I102" s="103"/>
      <c r="J102" s="104">
        <f>J148</f>
        <v>0</v>
      </c>
      <c r="L102" s="101"/>
    </row>
    <row r="103" spans="2:62" s="8" customFormat="1" ht="24.95" hidden="1" customHeight="1">
      <c r="B103" s="97"/>
      <c r="D103" s="98" t="s">
        <v>1860</v>
      </c>
      <c r="E103" s="99"/>
      <c r="F103" s="99"/>
      <c r="G103" s="99"/>
      <c r="H103" s="99"/>
      <c r="I103" s="99"/>
      <c r="J103" s="100">
        <f>J152</f>
        <v>0</v>
      </c>
      <c r="L103" s="97"/>
    </row>
    <row r="104" spans="2:62" s="8" customFormat="1" ht="24.95" hidden="1" customHeight="1">
      <c r="B104" s="97"/>
      <c r="D104" s="98" t="s">
        <v>1861</v>
      </c>
      <c r="E104" s="99"/>
      <c r="F104" s="99"/>
      <c r="G104" s="99"/>
      <c r="H104" s="99"/>
      <c r="I104" s="99"/>
      <c r="J104" s="100">
        <f>J154</f>
        <v>0</v>
      </c>
      <c r="L104" s="97"/>
    </row>
    <row r="105" spans="2:62" s="1" customFormat="1" ht="21.75" hidden="1" customHeight="1">
      <c r="B105" s="26"/>
      <c r="L105" s="26"/>
    </row>
    <row r="106" spans="2:62" s="1" customFormat="1" ht="6.95" hidden="1" customHeight="1">
      <c r="B106" s="26"/>
      <c r="L106" s="26"/>
    </row>
    <row r="107" spans="2:62" s="1" customFormat="1" ht="29.25" hidden="1" customHeight="1">
      <c r="B107" s="26"/>
      <c r="C107" s="96" t="s">
        <v>215</v>
      </c>
      <c r="J107" s="105">
        <f>ROUND(J108 + J109 + J110 + J111 + J112 + J113,2)</f>
        <v>0</v>
      </c>
      <c r="L107" s="26"/>
      <c r="N107" s="106" t="s">
        <v>19</v>
      </c>
    </row>
    <row r="108" spans="2:62" s="1" customFormat="1" ht="18" hidden="1" customHeight="1">
      <c r="B108" s="26"/>
      <c r="D108" s="319" t="s">
        <v>216</v>
      </c>
      <c r="E108" s="317"/>
      <c r="F108" s="317"/>
      <c r="J108" s="108">
        <v>0</v>
      </c>
      <c r="L108" s="26"/>
      <c r="N108" s="109" t="s">
        <v>134</v>
      </c>
      <c r="AY108" s="15" t="s">
        <v>217</v>
      </c>
      <c r="BE108" s="110">
        <f t="shared" ref="BE108:BE113" si="0">IF(N108="základná",J108,0)</f>
        <v>0</v>
      </c>
      <c r="BF108" s="110">
        <f t="shared" ref="BF108:BF113" si="1">IF(N108="znížená",J108,0)</f>
        <v>0</v>
      </c>
      <c r="BG108" s="110">
        <f t="shared" ref="BG108:BG113" si="2">IF(N108="zákl. prenesená",J108,0)</f>
        <v>0</v>
      </c>
      <c r="BH108" s="110">
        <f t="shared" ref="BH108:BH113" si="3">IF(N108="zníž. prenesená",J108,0)</f>
        <v>0</v>
      </c>
      <c r="BI108" s="110">
        <f t="shared" ref="BI108:BI113" si="4">IF(N108="nulová",J108,0)</f>
        <v>0</v>
      </c>
      <c r="BJ108" s="15" t="s">
        <v>218</v>
      </c>
    </row>
    <row r="109" spans="2:62" s="1" customFormat="1" ht="18" hidden="1" customHeight="1">
      <c r="B109" s="26"/>
      <c r="D109" s="319" t="s">
        <v>219</v>
      </c>
      <c r="E109" s="317"/>
      <c r="F109" s="317"/>
      <c r="J109" s="108">
        <v>0</v>
      </c>
      <c r="L109" s="26"/>
      <c r="N109" s="109" t="s">
        <v>134</v>
      </c>
      <c r="AY109" s="15" t="s">
        <v>217</v>
      </c>
      <c r="BE109" s="110">
        <f t="shared" si="0"/>
        <v>0</v>
      </c>
      <c r="BF109" s="110">
        <f t="shared" si="1"/>
        <v>0</v>
      </c>
      <c r="BG109" s="110">
        <f t="shared" si="2"/>
        <v>0</v>
      </c>
      <c r="BH109" s="110">
        <f t="shared" si="3"/>
        <v>0</v>
      </c>
      <c r="BI109" s="110">
        <f t="shared" si="4"/>
        <v>0</v>
      </c>
      <c r="BJ109" s="15" t="s">
        <v>218</v>
      </c>
    </row>
    <row r="110" spans="2:62" s="1" customFormat="1" ht="18" hidden="1" customHeight="1">
      <c r="B110" s="26"/>
      <c r="D110" s="319" t="s">
        <v>220</v>
      </c>
      <c r="E110" s="317"/>
      <c r="F110" s="317"/>
      <c r="J110" s="108">
        <v>0</v>
      </c>
      <c r="L110" s="26"/>
      <c r="N110" s="109" t="s">
        <v>134</v>
      </c>
      <c r="AY110" s="15" t="s">
        <v>217</v>
      </c>
      <c r="BE110" s="110">
        <f t="shared" si="0"/>
        <v>0</v>
      </c>
      <c r="BF110" s="110">
        <f t="shared" si="1"/>
        <v>0</v>
      </c>
      <c r="BG110" s="110">
        <f t="shared" si="2"/>
        <v>0</v>
      </c>
      <c r="BH110" s="110">
        <f t="shared" si="3"/>
        <v>0</v>
      </c>
      <c r="BI110" s="110">
        <f t="shared" si="4"/>
        <v>0</v>
      </c>
      <c r="BJ110" s="15" t="s">
        <v>218</v>
      </c>
    </row>
    <row r="111" spans="2:62" s="1" customFormat="1" ht="18" hidden="1" customHeight="1">
      <c r="B111" s="26"/>
      <c r="D111" s="319" t="s">
        <v>221</v>
      </c>
      <c r="E111" s="317"/>
      <c r="F111" s="317"/>
      <c r="J111" s="108">
        <v>0</v>
      </c>
      <c r="L111" s="26"/>
      <c r="N111" s="109" t="s">
        <v>134</v>
      </c>
      <c r="AY111" s="15" t="s">
        <v>217</v>
      </c>
      <c r="BE111" s="110">
        <f t="shared" si="0"/>
        <v>0</v>
      </c>
      <c r="BF111" s="110">
        <f t="shared" si="1"/>
        <v>0</v>
      </c>
      <c r="BG111" s="110">
        <f t="shared" si="2"/>
        <v>0</v>
      </c>
      <c r="BH111" s="110">
        <f t="shared" si="3"/>
        <v>0</v>
      </c>
      <c r="BI111" s="110">
        <f t="shared" si="4"/>
        <v>0</v>
      </c>
      <c r="BJ111" s="15" t="s">
        <v>218</v>
      </c>
    </row>
    <row r="112" spans="2:62" s="1" customFormat="1" ht="18" hidden="1" customHeight="1">
      <c r="B112" s="26"/>
      <c r="D112" s="319" t="s">
        <v>222</v>
      </c>
      <c r="E112" s="317"/>
      <c r="F112" s="317"/>
      <c r="J112" s="108">
        <v>0</v>
      </c>
      <c r="L112" s="26"/>
      <c r="N112" s="109" t="s">
        <v>134</v>
      </c>
      <c r="AY112" s="15" t="s">
        <v>217</v>
      </c>
      <c r="BE112" s="110">
        <f t="shared" si="0"/>
        <v>0</v>
      </c>
      <c r="BF112" s="110">
        <f t="shared" si="1"/>
        <v>0</v>
      </c>
      <c r="BG112" s="110">
        <f t="shared" si="2"/>
        <v>0</v>
      </c>
      <c r="BH112" s="110">
        <f t="shared" si="3"/>
        <v>0</v>
      </c>
      <c r="BI112" s="110">
        <f t="shared" si="4"/>
        <v>0</v>
      </c>
      <c r="BJ112" s="15" t="s">
        <v>218</v>
      </c>
    </row>
    <row r="113" spans="2:62" s="1" customFormat="1" ht="18" hidden="1" customHeight="1">
      <c r="B113" s="26"/>
      <c r="D113" s="107" t="s">
        <v>223</v>
      </c>
      <c r="J113" s="108">
        <f>ROUND(J30*T113,2)</f>
        <v>0</v>
      </c>
      <c r="L113" s="26"/>
      <c r="N113" s="109" t="s">
        <v>134</v>
      </c>
      <c r="AY113" s="15" t="s">
        <v>224</v>
      </c>
      <c r="BE113" s="110">
        <f t="shared" si="0"/>
        <v>0</v>
      </c>
      <c r="BF113" s="110">
        <f t="shared" si="1"/>
        <v>0</v>
      </c>
      <c r="BG113" s="110">
        <f t="shared" si="2"/>
        <v>0</v>
      </c>
      <c r="BH113" s="110">
        <f t="shared" si="3"/>
        <v>0</v>
      </c>
      <c r="BI113" s="110">
        <f t="shared" si="4"/>
        <v>0</v>
      </c>
      <c r="BJ113" s="15" t="s">
        <v>218</v>
      </c>
    </row>
    <row r="114" spans="2:62" s="1" customFormat="1" hidden="1">
      <c r="B114" s="26"/>
      <c r="L114" s="26"/>
    </row>
    <row r="115" spans="2:62" s="1" customFormat="1" ht="29.25" hidden="1" customHeight="1">
      <c r="B115" s="26"/>
      <c r="C115" s="111" t="s">
        <v>225</v>
      </c>
      <c r="D115" s="86"/>
      <c r="E115" s="86"/>
      <c r="F115" s="86"/>
      <c r="G115" s="86"/>
      <c r="H115" s="86"/>
      <c r="I115" s="86"/>
      <c r="J115" s="112">
        <f>ROUND(J96+J107,2)</f>
        <v>0</v>
      </c>
      <c r="K115" s="86"/>
      <c r="L115" s="26"/>
    </row>
    <row r="116" spans="2:62" s="1" customFormat="1" ht="6.95" hidden="1" customHeight="1"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26"/>
    </row>
    <row r="117" spans="2:62" hidden="1"/>
    <row r="118" spans="2:62" hidden="1"/>
    <row r="119" spans="2:62" hidden="1"/>
    <row r="120" spans="2:62" s="1" customFormat="1" ht="6.95" customHeight="1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26"/>
    </row>
    <row r="121" spans="2:62" s="1" customFormat="1" ht="24.95" customHeight="1">
      <c r="B121" s="26"/>
      <c r="C121" s="19" t="s">
        <v>21</v>
      </c>
      <c r="L121" s="26"/>
    </row>
    <row r="122" spans="2:62" s="1" customFormat="1" ht="6.95" customHeight="1">
      <c r="B122" s="26"/>
      <c r="L122" s="26"/>
    </row>
    <row r="123" spans="2:62" s="1" customFormat="1" ht="12" customHeight="1">
      <c r="B123" s="26"/>
      <c r="C123" s="23" t="s">
        <v>1</v>
      </c>
      <c r="L123" s="26"/>
    </row>
    <row r="124" spans="2:62" s="1" customFormat="1" ht="16.5" customHeight="1">
      <c r="B124" s="26"/>
      <c r="E124" s="316" t="str">
        <f>E7</f>
        <v>Strategické územie Valalíky</v>
      </c>
      <c r="F124" s="317"/>
      <c r="G124" s="317"/>
      <c r="H124" s="317"/>
      <c r="L124" s="26"/>
    </row>
    <row r="125" spans="2:62" s="1" customFormat="1" ht="12" customHeight="1">
      <c r="B125" s="26"/>
      <c r="C125" s="23" t="s">
        <v>201</v>
      </c>
      <c r="L125" s="26"/>
    </row>
    <row r="126" spans="2:62" s="1" customFormat="1" ht="30" customHeight="1">
      <c r="B126" s="26"/>
      <c r="E126" s="318" t="str">
        <f>E9</f>
        <v>SO 442 - Barca-Čaňa, prípojka NN pre PZZ v žkm 362,792 184</v>
      </c>
      <c r="F126" s="317"/>
      <c r="G126" s="317"/>
      <c r="H126" s="317"/>
      <c r="L126" s="26"/>
    </row>
    <row r="127" spans="2:62" s="1" customFormat="1" ht="6.95" customHeight="1">
      <c r="B127" s="26"/>
      <c r="L127" s="26"/>
    </row>
    <row r="128" spans="2:62" s="1" customFormat="1" ht="12" customHeight="1">
      <c r="B128" s="26"/>
      <c r="C128" s="23" t="s">
        <v>4</v>
      </c>
      <c r="F128" s="22" t="str">
        <f>F12</f>
        <v>kú: Valaliky, kú: Barca, kú: Čaňa</v>
      </c>
      <c r="I128" s="23" t="s">
        <v>13</v>
      </c>
      <c r="J128" s="42" t="str">
        <f>IF(J12="","",J12)</f>
        <v>27. 7. 2026</v>
      </c>
      <c r="L128" s="26"/>
    </row>
    <row r="129" spans="2:65" s="1" customFormat="1" ht="6.95" customHeight="1">
      <c r="B129" s="26"/>
      <c r="L129" s="26"/>
    </row>
    <row r="130" spans="2:65" s="1" customFormat="1" ht="25.7" customHeight="1">
      <c r="B130" s="26"/>
      <c r="C130" s="23" t="s">
        <v>6</v>
      </c>
      <c r="F130" s="22" t="str">
        <f>E15</f>
        <v>Valaliky Industrial Park, s.r.o., Bratislava</v>
      </c>
      <c r="I130" s="23" t="s">
        <v>124</v>
      </c>
      <c r="J130" s="25" t="str">
        <f>E21</f>
        <v>RRi design, spol. s r.o., Košice</v>
      </c>
      <c r="L130" s="26"/>
    </row>
    <row r="131" spans="2:65" s="1" customFormat="1" ht="15.2" customHeight="1">
      <c r="B131" s="26"/>
      <c r="C131" s="23" t="s">
        <v>123</v>
      </c>
      <c r="F131" s="22">
        <f>IF(E18="","",E18)</f>
        <v>0</v>
      </c>
      <c r="I131" s="23" t="s">
        <v>127</v>
      </c>
      <c r="J131" s="25" t="str">
        <f>E24</f>
        <v xml:space="preserve"> </v>
      </c>
      <c r="L131" s="26"/>
    </row>
    <row r="132" spans="2:65" s="1" customFormat="1" ht="10.35" customHeight="1">
      <c r="B132" s="26"/>
      <c r="L132" s="26"/>
    </row>
    <row r="133" spans="2:65" s="10" customFormat="1" ht="29.25" customHeight="1">
      <c r="B133" s="113"/>
      <c r="C133" s="114" t="s">
        <v>226</v>
      </c>
      <c r="D133" s="115" t="s">
        <v>149</v>
      </c>
      <c r="E133" s="115" t="s">
        <v>66</v>
      </c>
      <c r="F133" s="115" t="s">
        <v>67</v>
      </c>
      <c r="G133" s="115" t="s">
        <v>227</v>
      </c>
      <c r="H133" s="115" t="s">
        <v>228</v>
      </c>
      <c r="I133" s="115" t="s">
        <v>229</v>
      </c>
      <c r="J133" s="116" t="s">
        <v>207</v>
      </c>
      <c r="K133" s="117" t="s">
        <v>230</v>
      </c>
      <c r="L133" s="113"/>
      <c r="M133" s="48" t="s">
        <v>103</v>
      </c>
      <c r="N133" s="49" t="s">
        <v>19</v>
      </c>
      <c r="O133" s="49" t="s">
        <v>231</v>
      </c>
      <c r="P133" s="49" t="s">
        <v>232</v>
      </c>
      <c r="Q133" s="49" t="s">
        <v>233</v>
      </c>
      <c r="R133" s="49" t="s">
        <v>234</v>
      </c>
      <c r="S133" s="49" t="s">
        <v>235</v>
      </c>
      <c r="T133" s="50" t="s">
        <v>236</v>
      </c>
    </row>
    <row r="134" spans="2:65" s="1" customFormat="1" ht="23.1" customHeight="1">
      <c r="B134" s="26"/>
      <c r="C134" s="53" t="s">
        <v>203</v>
      </c>
      <c r="J134" s="118">
        <f>BK134</f>
        <v>0</v>
      </c>
      <c r="L134" s="26"/>
      <c r="M134" s="51"/>
      <c r="N134" s="43"/>
      <c r="O134" s="43"/>
      <c r="P134" s="119">
        <f>P135+P152+P154</f>
        <v>0</v>
      </c>
      <c r="Q134" s="43"/>
      <c r="R134" s="119">
        <f>R135+R152+R154</f>
        <v>0</v>
      </c>
      <c r="S134" s="43"/>
      <c r="T134" s="120">
        <f>T135+T152+T154</f>
        <v>0</v>
      </c>
      <c r="AT134" s="15" t="s">
        <v>163</v>
      </c>
      <c r="AU134" s="15" t="s">
        <v>209</v>
      </c>
      <c r="BK134" s="121">
        <f>BK135+BK152+BK154</f>
        <v>0</v>
      </c>
    </row>
    <row r="135" spans="2:65" s="11" customFormat="1" ht="26.1" customHeight="1">
      <c r="B135" s="122"/>
      <c r="D135" s="123" t="s">
        <v>163</v>
      </c>
      <c r="E135" s="124" t="s">
        <v>237</v>
      </c>
      <c r="F135" s="124" t="s">
        <v>238</v>
      </c>
      <c r="J135" s="125">
        <f>BK135</f>
        <v>0</v>
      </c>
      <c r="L135" s="122"/>
      <c r="M135" s="126"/>
      <c r="P135" s="127">
        <f>P136+P148</f>
        <v>0</v>
      </c>
      <c r="R135" s="127">
        <f>R136+R148</f>
        <v>0</v>
      </c>
      <c r="T135" s="128">
        <f>T136+T148</f>
        <v>0</v>
      </c>
      <c r="AR135" s="123" t="s">
        <v>103</v>
      </c>
      <c r="AT135" s="129" t="s">
        <v>163</v>
      </c>
      <c r="AU135" s="129" t="s">
        <v>164</v>
      </c>
      <c r="AY135" s="123" t="s">
        <v>239</v>
      </c>
      <c r="BK135" s="130">
        <f>BK136+BK148</f>
        <v>0</v>
      </c>
    </row>
    <row r="136" spans="2:65" s="11" customFormat="1" ht="23.1" customHeight="1">
      <c r="B136" s="122"/>
      <c r="D136" s="123" t="s">
        <v>163</v>
      </c>
      <c r="E136" s="131" t="s">
        <v>759</v>
      </c>
      <c r="F136" s="131" t="s">
        <v>760</v>
      </c>
      <c r="J136" s="132">
        <f>BK136</f>
        <v>0</v>
      </c>
      <c r="L136" s="122"/>
      <c r="M136" s="126"/>
      <c r="P136" s="127">
        <f>P137+P139+P146</f>
        <v>0</v>
      </c>
      <c r="R136" s="127">
        <f>R137+R139+R146</f>
        <v>0</v>
      </c>
      <c r="T136" s="128">
        <f>T137+T139+T146</f>
        <v>0</v>
      </c>
      <c r="AR136" s="123" t="s">
        <v>103</v>
      </c>
      <c r="AT136" s="129" t="s">
        <v>163</v>
      </c>
      <c r="AU136" s="129" t="s">
        <v>103</v>
      </c>
      <c r="AY136" s="123" t="s">
        <v>239</v>
      </c>
      <c r="BK136" s="130">
        <f>BK137+BK139+BK146</f>
        <v>0</v>
      </c>
    </row>
    <row r="137" spans="2:65" s="11" customFormat="1" ht="20.85" customHeight="1">
      <c r="B137" s="122"/>
      <c r="D137" s="123" t="s">
        <v>163</v>
      </c>
      <c r="E137" s="131" t="s">
        <v>1862</v>
      </c>
      <c r="F137" s="131" t="s">
        <v>1863</v>
      </c>
      <c r="J137" s="132">
        <f>BK137</f>
        <v>0</v>
      </c>
      <c r="L137" s="122"/>
      <c r="M137" s="126"/>
      <c r="P137" s="127">
        <f>P138</f>
        <v>0</v>
      </c>
      <c r="R137" s="127">
        <f>R138</f>
        <v>0</v>
      </c>
      <c r="T137" s="128">
        <f>T138</f>
        <v>0</v>
      </c>
      <c r="AR137" s="123" t="s">
        <v>103</v>
      </c>
      <c r="AT137" s="129" t="s">
        <v>163</v>
      </c>
      <c r="AU137" s="129" t="s">
        <v>218</v>
      </c>
      <c r="AY137" s="123" t="s">
        <v>239</v>
      </c>
      <c r="BK137" s="130">
        <f>BK138</f>
        <v>0</v>
      </c>
    </row>
    <row r="138" spans="2:65" s="1" customFormat="1" ht="16.5" customHeight="1">
      <c r="B138" s="26"/>
      <c r="C138" s="146" t="s">
        <v>103</v>
      </c>
      <c r="D138" s="146" t="s">
        <v>471</v>
      </c>
      <c r="E138" s="147" t="s">
        <v>1864</v>
      </c>
      <c r="F138" s="148" t="s">
        <v>1865</v>
      </c>
      <c r="G138" s="149" t="s">
        <v>243</v>
      </c>
      <c r="H138" s="150">
        <v>1</v>
      </c>
      <c r="I138" s="313"/>
      <c r="J138" s="151">
        <f>ROUND(I138*H138,2)</f>
        <v>0</v>
      </c>
      <c r="K138" s="152"/>
      <c r="L138" s="26"/>
      <c r="M138" s="153" t="s">
        <v>103</v>
      </c>
      <c r="N138" s="106" t="s">
        <v>134</v>
      </c>
      <c r="P138" s="143">
        <f>O138*H138</f>
        <v>0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474</v>
      </c>
      <c r="AT138" s="145" t="s">
        <v>471</v>
      </c>
      <c r="AU138" s="145" t="s">
        <v>249</v>
      </c>
      <c r="AY138" s="15" t="s">
        <v>239</v>
      </c>
      <c r="BE138" s="110">
        <f>IF(N138="základná",J138,0)</f>
        <v>0</v>
      </c>
      <c r="BF138" s="110">
        <f>IF(N138="znížená",J138,0)</f>
        <v>0</v>
      </c>
      <c r="BG138" s="110">
        <f>IF(N138="zákl. prenesená",J138,0)</f>
        <v>0</v>
      </c>
      <c r="BH138" s="110">
        <f>IF(N138="zníž. prenesená",J138,0)</f>
        <v>0</v>
      </c>
      <c r="BI138" s="110">
        <f>IF(N138="nulová",J138,0)</f>
        <v>0</v>
      </c>
      <c r="BJ138" s="15" t="s">
        <v>218</v>
      </c>
      <c r="BK138" s="110">
        <f>ROUND(I138*H138,2)</f>
        <v>0</v>
      </c>
      <c r="BL138" s="15" t="s">
        <v>474</v>
      </c>
      <c r="BM138" s="145" t="s">
        <v>1866</v>
      </c>
    </row>
    <row r="139" spans="2:65" s="11" customFormat="1" ht="20.85" customHeight="1">
      <c r="B139" s="122"/>
      <c r="D139" s="123" t="s">
        <v>163</v>
      </c>
      <c r="E139" s="131" t="s">
        <v>1867</v>
      </c>
      <c r="F139" s="131" t="s">
        <v>1868</v>
      </c>
      <c r="J139" s="132">
        <f>BK139</f>
        <v>0</v>
      </c>
      <c r="L139" s="122"/>
      <c r="M139" s="126"/>
      <c r="P139" s="127">
        <f>SUM(P140:P145)</f>
        <v>0</v>
      </c>
      <c r="R139" s="127">
        <f>SUM(R140:R145)</f>
        <v>0</v>
      </c>
      <c r="T139" s="128">
        <f>SUM(T140:T145)</f>
        <v>0</v>
      </c>
      <c r="AR139" s="123" t="s">
        <v>103</v>
      </c>
      <c r="AT139" s="129" t="s">
        <v>163</v>
      </c>
      <c r="AU139" s="129" t="s">
        <v>218</v>
      </c>
      <c r="AY139" s="123" t="s">
        <v>239</v>
      </c>
      <c r="BK139" s="130">
        <f>SUM(BK140:BK145)</f>
        <v>0</v>
      </c>
    </row>
    <row r="140" spans="2:65" s="1" customFormat="1" ht="16.5" customHeight="1">
      <c r="B140" s="26"/>
      <c r="C140" s="146" t="s">
        <v>218</v>
      </c>
      <c r="D140" s="146" t="s">
        <v>471</v>
      </c>
      <c r="E140" s="147" t="s">
        <v>1869</v>
      </c>
      <c r="F140" s="148" t="s">
        <v>1870</v>
      </c>
      <c r="G140" s="149" t="s">
        <v>243</v>
      </c>
      <c r="H140" s="150">
        <v>1</v>
      </c>
      <c r="I140" s="313"/>
      <c r="J140" s="151">
        <f t="shared" ref="J140:J145" si="5">ROUND(I140*H140,2)</f>
        <v>0</v>
      </c>
      <c r="K140" s="152"/>
      <c r="L140" s="26"/>
      <c r="M140" s="153" t="s">
        <v>103</v>
      </c>
      <c r="N140" s="106" t="s">
        <v>134</v>
      </c>
      <c r="P140" s="143">
        <f t="shared" ref="P140:P145" si="6">O140*H140</f>
        <v>0</v>
      </c>
      <c r="Q140" s="143">
        <v>0</v>
      </c>
      <c r="R140" s="143">
        <f t="shared" ref="R140:R145" si="7">Q140*H140</f>
        <v>0</v>
      </c>
      <c r="S140" s="143">
        <v>0</v>
      </c>
      <c r="T140" s="144">
        <f t="shared" ref="T140:T145" si="8">S140*H140</f>
        <v>0</v>
      </c>
      <c r="AR140" s="145" t="s">
        <v>244</v>
      </c>
      <c r="AT140" s="145" t="s">
        <v>471</v>
      </c>
      <c r="AU140" s="145" t="s">
        <v>249</v>
      </c>
      <c r="AY140" s="15" t="s">
        <v>239</v>
      </c>
      <c r="BE140" s="110">
        <f t="shared" ref="BE140:BE145" si="9">IF(N140="základná",J140,0)</f>
        <v>0</v>
      </c>
      <c r="BF140" s="110">
        <f t="shared" ref="BF140:BF145" si="10">IF(N140="znížená",J140,0)</f>
        <v>0</v>
      </c>
      <c r="BG140" s="110">
        <f t="shared" ref="BG140:BG145" si="11">IF(N140="zákl. prenesená",J140,0)</f>
        <v>0</v>
      </c>
      <c r="BH140" s="110">
        <f t="shared" ref="BH140:BH145" si="12">IF(N140="zníž. prenesená",J140,0)</f>
        <v>0</v>
      </c>
      <c r="BI140" s="110">
        <f t="shared" ref="BI140:BI145" si="13">IF(N140="nulová",J140,0)</f>
        <v>0</v>
      </c>
      <c r="BJ140" s="15" t="s">
        <v>218</v>
      </c>
      <c r="BK140" s="110">
        <f t="shared" ref="BK140:BK145" si="14">ROUND(I140*H140,2)</f>
        <v>0</v>
      </c>
      <c r="BL140" s="15" t="s">
        <v>244</v>
      </c>
      <c r="BM140" s="145" t="s">
        <v>1871</v>
      </c>
    </row>
    <row r="141" spans="2:65" s="1" customFormat="1" ht="16.5" customHeight="1">
      <c r="B141" s="26"/>
      <c r="C141" s="146" t="s">
        <v>249</v>
      </c>
      <c r="D141" s="146" t="s">
        <v>471</v>
      </c>
      <c r="E141" s="147" t="s">
        <v>1872</v>
      </c>
      <c r="F141" s="148" t="s">
        <v>1873</v>
      </c>
      <c r="G141" s="149" t="s">
        <v>349</v>
      </c>
      <c r="H141" s="150">
        <v>15</v>
      </c>
      <c r="I141" s="313"/>
      <c r="J141" s="151">
        <f t="shared" si="5"/>
        <v>0</v>
      </c>
      <c r="K141" s="152"/>
      <c r="L141" s="26"/>
      <c r="M141" s="153" t="s">
        <v>103</v>
      </c>
      <c r="N141" s="106" t="s">
        <v>134</v>
      </c>
      <c r="P141" s="143">
        <f t="shared" si="6"/>
        <v>0</v>
      </c>
      <c r="Q141" s="143">
        <v>0</v>
      </c>
      <c r="R141" s="143">
        <f t="shared" si="7"/>
        <v>0</v>
      </c>
      <c r="S141" s="143">
        <v>0</v>
      </c>
      <c r="T141" s="144">
        <f t="shared" si="8"/>
        <v>0</v>
      </c>
      <c r="AR141" s="145" t="s">
        <v>244</v>
      </c>
      <c r="AT141" s="145" t="s">
        <v>471</v>
      </c>
      <c r="AU141" s="145" t="s">
        <v>249</v>
      </c>
      <c r="AY141" s="15" t="s">
        <v>239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5" t="s">
        <v>218</v>
      </c>
      <c r="BK141" s="110">
        <f t="shared" si="14"/>
        <v>0</v>
      </c>
      <c r="BL141" s="15" t="s">
        <v>244</v>
      </c>
      <c r="BM141" s="145" t="s">
        <v>1874</v>
      </c>
    </row>
    <row r="142" spans="2:65" s="1" customFormat="1" ht="16.5" customHeight="1">
      <c r="B142" s="26"/>
      <c r="C142" s="146" t="s">
        <v>253</v>
      </c>
      <c r="D142" s="146" t="s">
        <v>471</v>
      </c>
      <c r="E142" s="147" t="s">
        <v>1875</v>
      </c>
      <c r="F142" s="148" t="s">
        <v>1876</v>
      </c>
      <c r="G142" s="149" t="s">
        <v>243</v>
      </c>
      <c r="H142" s="150">
        <v>70</v>
      </c>
      <c r="I142" s="313"/>
      <c r="J142" s="151">
        <f t="shared" si="5"/>
        <v>0</v>
      </c>
      <c r="K142" s="152"/>
      <c r="L142" s="26"/>
      <c r="M142" s="153" t="s">
        <v>103</v>
      </c>
      <c r="N142" s="106" t="s">
        <v>134</v>
      </c>
      <c r="P142" s="143">
        <f t="shared" si="6"/>
        <v>0</v>
      </c>
      <c r="Q142" s="143">
        <v>0</v>
      </c>
      <c r="R142" s="143">
        <f t="shared" si="7"/>
        <v>0</v>
      </c>
      <c r="S142" s="143">
        <v>0</v>
      </c>
      <c r="T142" s="144">
        <f t="shared" si="8"/>
        <v>0</v>
      </c>
      <c r="AR142" s="145" t="s">
        <v>244</v>
      </c>
      <c r="AT142" s="145" t="s">
        <v>471</v>
      </c>
      <c r="AU142" s="145" t="s">
        <v>249</v>
      </c>
      <c r="AY142" s="15" t="s">
        <v>239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5" t="s">
        <v>218</v>
      </c>
      <c r="BK142" s="110">
        <f t="shared" si="14"/>
        <v>0</v>
      </c>
      <c r="BL142" s="15" t="s">
        <v>244</v>
      </c>
      <c r="BM142" s="145" t="s">
        <v>1877</v>
      </c>
    </row>
    <row r="143" spans="2:65" s="1" customFormat="1" ht="16.5" customHeight="1">
      <c r="B143" s="26"/>
      <c r="C143" s="146" t="s">
        <v>257</v>
      </c>
      <c r="D143" s="146" t="s">
        <v>471</v>
      </c>
      <c r="E143" s="147" t="s">
        <v>1878</v>
      </c>
      <c r="F143" s="148" t="s">
        <v>1879</v>
      </c>
      <c r="G143" s="149" t="s">
        <v>243</v>
      </c>
      <c r="H143" s="150">
        <v>2</v>
      </c>
      <c r="I143" s="313"/>
      <c r="J143" s="151">
        <f t="shared" si="5"/>
        <v>0</v>
      </c>
      <c r="K143" s="152"/>
      <c r="L143" s="26"/>
      <c r="M143" s="153" t="s">
        <v>103</v>
      </c>
      <c r="N143" s="106" t="s">
        <v>134</v>
      </c>
      <c r="P143" s="143">
        <f t="shared" si="6"/>
        <v>0</v>
      </c>
      <c r="Q143" s="143">
        <v>0</v>
      </c>
      <c r="R143" s="143">
        <f t="shared" si="7"/>
        <v>0</v>
      </c>
      <c r="S143" s="143">
        <v>0</v>
      </c>
      <c r="T143" s="144">
        <f t="shared" si="8"/>
        <v>0</v>
      </c>
      <c r="AR143" s="145" t="s">
        <v>244</v>
      </c>
      <c r="AT143" s="145" t="s">
        <v>471</v>
      </c>
      <c r="AU143" s="145" t="s">
        <v>249</v>
      </c>
      <c r="AY143" s="15" t="s">
        <v>239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5" t="s">
        <v>218</v>
      </c>
      <c r="BK143" s="110">
        <f t="shared" si="14"/>
        <v>0</v>
      </c>
      <c r="BL143" s="15" t="s">
        <v>244</v>
      </c>
      <c r="BM143" s="145" t="s">
        <v>1880</v>
      </c>
    </row>
    <row r="144" spans="2:65" s="1" customFormat="1" ht="16.5" customHeight="1">
      <c r="B144" s="26"/>
      <c r="C144" s="146" t="s">
        <v>261</v>
      </c>
      <c r="D144" s="146" t="s">
        <v>471</v>
      </c>
      <c r="E144" s="147" t="s">
        <v>1881</v>
      </c>
      <c r="F144" s="148" t="s">
        <v>1882</v>
      </c>
      <c r="G144" s="149" t="s">
        <v>349</v>
      </c>
      <c r="H144" s="150">
        <v>30</v>
      </c>
      <c r="I144" s="313"/>
      <c r="J144" s="151">
        <f t="shared" si="5"/>
        <v>0</v>
      </c>
      <c r="K144" s="152"/>
      <c r="L144" s="26"/>
      <c r="M144" s="153" t="s">
        <v>103</v>
      </c>
      <c r="N144" s="106" t="s">
        <v>134</v>
      </c>
      <c r="P144" s="143">
        <f t="shared" si="6"/>
        <v>0</v>
      </c>
      <c r="Q144" s="143">
        <v>0</v>
      </c>
      <c r="R144" s="143">
        <f t="shared" si="7"/>
        <v>0</v>
      </c>
      <c r="S144" s="143">
        <v>0</v>
      </c>
      <c r="T144" s="144">
        <f t="shared" si="8"/>
        <v>0</v>
      </c>
      <c r="AR144" s="145" t="s">
        <v>244</v>
      </c>
      <c r="AT144" s="145" t="s">
        <v>471</v>
      </c>
      <c r="AU144" s="145" t="s">
        <v>249</v>
      </c>
      <c r="AY144" s="15" t="s">
        <v>239</v>
      </c>
      <c r="BE144" s="110">
        <f t="shared" si="9"/>
        <v>0</v>
      </c>
      <c r="BF144" s="110">
        <f t="shared" si="10"/>
        <v>0</v>
      </c>
      <c r="BG144" s="110">
        <f t="shared" si="11"/>
        <v>0</v>
      </c>
      <c r="BH144" s="110">
        <f t="shared" si="12"/>
        <v>0</v>
      </c>
      <c r="BI144" s="110">
        <f t="shared" si="13"/>
        <v>0</v>
      </c>
      <c r="BJ144" s="15" t="s">
        <v>218</v>
      </c>
      <c r="BK144" s="110">
        <f t="shared" si="14"/>
        <v>0</v>
      </c>
      <c r="BL144" s="15" t="s">
        <v>244</v>
      </c>
      <c r="BM144" s="145" t="s">
        <v>1883</v>
      </c>
    </row>
    <row r="145" spans="2:65" s="1" customFormat="1" ht="16.5" customHeight="1">
      <c r="B145" s="26"/>
      <c r="C145" s="146" t="s">
        <v>265</v>
      </c>
      <c r="D145" s="146" t="s">
        <v>471</v>
      </c>
      <c r="E145" s="147" t="s">
        <v>1884</v>
      </c>
      <c r="F145" s="148" t="s">
        <v>1885</v>
      </c>
      <c r="G145" s="149" t="s">
        <v>243</v>
      </c>
      <c r="H145" s="150">
        <v>2</v>
      </c>
      <c r="I145" s="313"/>
      <c r="J145" s="151">
        <f t="shared" si="5"/>
        <v>0</v>
      </c>
      <c r="K145" s="152"/>
      <c r="L145" s="26"/>
      <c r="M145" s="153" t="s">
        <v>103</v>
      </c>
      <c r="N145" s="106" t="s">
        <v>134</v>
      </c>
      <c r="P145" s="143">
        <f t="shared" si="6"/>
        <v>0</v>
      </c>
      <c r="Q145" s="143">
        <v>0</v>
      </c>
      <c r="R145" s="143">
        <f t="shared" si="7"/>
        <v>0</v>
      </c>
      <c r="S145" s="143">
        <v>0</v>
      </c>
      <c r="T145" s="144">
        <f t="shared" si="8"/>
        <v>0</v>
      </c>
      <c r="AR145" s="145" t="s">
        <v>244</v>
      </c>
      <c r="AT145" s="145" t="s">
        <v>471</v>
      </c>
      <c r="AU145" s="145" t="s">
        <v>249</v>
      </c>
      <c r="AY145" s="15" t="s">
        <v>239</v>
      </c>
      <c r="BE145" s="110">
        <f t="shared" si="9"/>
        <v>0</v>
      </c>
      <c r="BF145" s="110">
        <f t="shared" si="10"/>
        <v>0</v>
      </c>
      <c r="BG145" s="110">
        <f t="shared" si="11"/>
        <v>0</v>
      </c>
      <c r="BH145" s="110">
        <f t="shared" si="12"/>
        <v>0</v>
      </c>
      <c r="BI145" s="110">
        <f t="shared" si="13"/>
        <v>0</v>
      </c>
      <c r="BJ145" s="15" t="s">
        <v>218</v>
      </c>
      <c r="BK145" s="110">
        <f t="shared" si="14"/>
        <v>0</v>
      </c>
      <c r="BL145" s="15" t="s">
        <v>244</v>
      </c>
      <c r="BM145" s="145" t="s">
        <v>1886</v>
      </c>
    </row>
    <row r="146" spans="2:65" s="11" customFormat="1" ht="20.85" customHeight="1">
      <c r="B146" s="122"/>
      <c r="D146" s="123" t="s">
        <v>163</v>
      </c>
      <c r="E146" s="131" t="s">
        <v>197</v>
      </c>
      <c r="F146" s="131" t="s">
        <v>1887</v>
      </c>
      <c r="J146" s="132">
        <f>BK146</f>
        <v>0</v>
      </c>
      <c r="L146" s="122"/>
      <c r="M146" s="126"/>
      <c r="P146" s="127">
        <f>P147</f>
        <v>0</v>
      </c>
      <c r="R146" s="127">
        <f>R147</f>
        <v>0</v>
      </c>
      <c r="T146" s="128">
        <f>T147</f>
        <v>0</v>
      </c>
      <c r="AR146" s="123" t="s">
        <v>103</v>
      </c>
      <c r="AT146" s="129" t="s">
        <v>163</v>
      </c>
      <c r="AU146" s="129" t="s">
        <v>218</v>
      </c>
      <c r="AY146" s="123" t="s">
        <v>239</v>
      </c>
      <c r="BK146" s="130">
        <f>BK147</f>
        <v>0</v>
      </c>
    </row>
    <row r="147" spans="2:65" s="1" customFormat="1" ht="16.5" customHeight="1">
      <c r="B147" s="26"/>
      <c r="C147" s="146" t="s">
        <v>269</v>
      </c>
      <c r="D147" s="146" t="s">
        <v>471</v>
      </c>
      <c r="E147" s="147" t="s">
        <v>1888</v>
      </c>
      <c r="F147" s="148" t="s">
        <v>1889</v>
      </c>
      <c r="G147" s="149" t="s">
        <v>349</v>
      </c>
      <c r="H147" s="150">
        <v>1320</v>
      </c>
      <c r="I147" s="313"/>
      <c r="J147" s="151">
        <f>ROUND(I147*H147,2)</f>
        <v>0</v>
      </c>
      <c r="K147" s="152"/>
      <c r="L147" s="26"/>
      <c r="M147" s="153" t="s">
        <v>103</v>
      </c>
      <c r="N147" s="106" t="s">
        <v>134</v>
      </c>
      <c r="P147" s="143">
        <f>O147*H147</f>
        <v>0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474</v>
      </c>
      <c r="AT147" s="145" t="s">
        <v>471</v>
      </c>
      <c r="AU147" s="145" t="s">
        <v>249</v>
      </c>
      <c r="AY147" s="15" t="s">
        <v>239</v>
      </c>
      <c r="BE147" s="110">
        <f>IF(N147="základná",J147,0)</f>
        <v>0</v>
      </c>
      <c r="BF147" s="110">
        <f>IF(N147="znížená",J147,0)</f>
        <v>0</v>
      </c>
      <c r="BG147" s="110">
        <f>IF(N147="zákl. prenesená",J147,0)</f>
        <v>0</v>
      </c>
      <c r="BH147" s="110">
        <f>IF(N147="zníž. prenesená",J147,0)</f>
        <v>0</v>
      </c>
      <c r="BI147" s="110">
        <f>IF(N147="nulová",J147,0)</f>
        <v>0</v>
      </c>
      <c r="BJ147" s="15" t="s">
        <v>218</v>
      </c>
      <c r="BK147" s="110">
        <f>ROUND(I147*H147,2)</f>
        <v>0</v>
      </c>
      <c r="BL147" s="15" t="s">
        <v>474</v>
      </c>
      <c r="BM147" s="145" t="s">
        <v>1890</v>
      </c>
    </row>
    <row r="148" spans="2:65" s="11" customFormat="1" ht="23.1" customHeight="1">
      <c r="B148" s="122"/>
      <c r="D148" s="123" t="s">
        <v>163</v>
      </c>
      <c r="E148" s="131" t="s">
        <v>670</v>
      </c>
      <c r="F148" s="131" t="s">
        <v>1891</v>
      </c>
      <c r="J148" s="132">
        <f>BK148</f>
        <v>0</v>
      </c>
      <c r="L148" s="122"/>
      <c r="M148" s="126"/>
      <c r="P148" s="127">
        <f>SUM(P149:P151)</f>
        <v>0</v>
      </c>
      <c r="R148" s="127">
        <f>SUM(R149:R151)</f>
        <v>0</v>
      </c>
      <c r="T148" s="128">
        <f>SUM(T149:T151)</f>
        <v>0</v>
      </c>
      <c r="AR148" s="123" t="s">
        <v>249</v>
      </c>
      <c r="AT148" s="129" t="s">
        <v>163</v>
      </c>
      <c r="AU148" s="129" t="s">
        <v>103</v>
      </c>
      <c r="AY148" s="123" t="s">
        <v>239</v>
      </c>
      <c r="BK148" s="130">
        <f>SUM(BK149:BK151)</f>
        <v>0</v>
      </c>
    </row>
    <row r="149" spans="2:65" s="1" customFormat="1" ht="21.75" customHeight="1">
      <c r="B149" s="26"/>
      <c r="C149" s="146" t="s">
        <v>273</v>
      </c>
      <c r="D149" s="146" t="s">
        <v>471</v>
      </c>
      <c r="E149" s="147" t="s">
        <v>1892</v>
      </c>
      <c r="F149" s="148" t="s">
        <v>1893</v>
      </c>
      <c r="G149" s="149" t="s">
        <v>696</v>
      </c>
      <c r="H149" s="150">
        <v>16</v>
      </c>
      <c r="I149" s="313"/>
      <c r="J149" s="151">
        <f>ROUND(I149*H149,2)</f>
        <v>0</v>
      </c>
      <c r="K149" s="152"/>
      <c r="L149" s="26"/>
      <c r="M149" s="153" t="s">
        <v>103</v>
      </c>
      <c r="N149" s="106" t="s">
        <v>134</v>
      </c>
      <c r="P149" s="143">
        <f>O149*H149</f>
        <v>0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474</v>
      </c>
      <c r="AT149" s="145" t="s">
        <v>471</v>
      </c>
      <c r="AU149" s="145" t="s">
        <v>218</v>
      </c>
      <c r="AY149" s="15" t="s">
        <v>239</v>
      </c>
      <c r="BE149" s="110">
        <f>IF(N149="základná",J149,0)</f>
        <v>0</v>
      </c>
      <c r="BF149" s="110">
        <f>IF(N149="znížená",J149,0)</f>
        <v>0</v>
      </c>
      <c r="BG149" s="110">
        <f>IF(N149="zákl. prenesená",J149,0)</f>
        <v>0</v>
      </c>
      <c r="BH149" s="110">
        <f>IF(N149="zníž. prenesená",J149,0)</f>
        <v>0</v>
      </c>
      <c r="BI149" s="110">
        <f>IF(N149="nulová",J149,0)</f>
        <v>0</v>
      </c>
      <c r="BJ149" s="15" t="s">
        <v>218</v>
      </c>
      <c r="BK149" s="110">
        <f>ROUND(I149*H149,2)</f>
        <v>0</v>
      </c>
      <c r="BL149" s="15" t="s">
        <v>474</v>
      </c>
      <c r="BM149" s="145" t="s">
        <v>1894</v>
      </c>
    </row>
    <row r="150" spans="2:65" s="1" customFormat="1" ht="16.5" customHeight="1">
      <c r="B150" s="26"/>
      <c r="C150" s="146" t="s">
        <v>277</v>
      </c>
      <c r="D150" s="146" t="s">
        <v>471</v>
      </c>
      <c r="E150" s="147" t="s">
        <v>1895</v>
      </c>
      <c r="F150" s="148" t="s">
        <v>1896</v>
      </c>
      <c r="G150" s="149" t="s">
        <v>349</v>
      </c>
      <c r="H150" s="150">
        <v>70</v>
      </c>
      <c r="I150" s="313"/>
      <c r="J150" s="151">
        <f>ROUND(I150*H150,2)</f>
        <v>0</v>
      </c>
      <c r="K150" s="152"/>
      <c r="L150" s="26"/>
      <c r="M150" s="153" t="s">
        <v>103</v>
      </c>
      <c r="N150" s="106" t="s">
        <v>134</v>
      </c>
      <c r="P150" s="143">
        <f>O150*H150</f>
        <v>0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474</v>
      </c>
      <c r="AT150" s="145" t="s">
        <v>471</v>
      </c>
      <c r="AU150" s="145" t="s">
        <v>218</v>
      </c>
      <c r="AY150" s="15" t="s">
        <v>239</v>
      </c>
      <c r="BE150" s="110">
        <f>IF(N150="základná",J150,0)</f>
        <v>0</v>
      </c>
      <c r="BF150" s="110">
        <f>IF(N150="znížená",J150,0)</f>
        <v>0</v>
      </c>
      <c r="BG150" s="110">
        <f>IF(N150="zákl. prenesená",J150,0)</f>
        <v>0</v>
      </c>
      <c r="BH150" s="110">
        <f>IF(N150="zníž. prenesená",J150,0)</f>
        <v>0</v>
      </c>
      <c r="BI150" s="110">
        <f>IF(N150="nulová",J150,0)</f>
        <v>0</v>
      </c>
      <c r="BJ150" s="15" t="s">
        <v>218</v>
      </c>
      <c r="BK150" s="110">
        <f>ROUND(I150*H150,2)</f>
        <v>0</v>
      </c>
      <c r="BL150" s="15" t="s">
        <v>474</v>
      </c>
      <c r="BM150" s="145" t="s">
        <v>1897</v>
      </c>
    </row>
    <row r="151" spans="2:65" s="1" customFormat="1" ht="38.1" customHeight="1">
      <c r="B151" s="26"/>
      <c r="C151" s="146" t="s">
        <v>281</v>
      </c>
      <c r="D151" s="146" t="s">
        <v>471</v>
      </c>
      <c r="E151" s="147" t="s">
        <v>1898</v>
      </c>
      <c r="F151" s="148" t="s">
        <v>1899</v>
      </c>
      <c r="G151" s="149" t="s">
        <v>349</v>
      </c>
      <c r="H151" s="150">
        <v>1050</v>
      </c>
      <c r="I151" s="313"/>
      <c r="J151" s="151">
        <f>ROUND(I151*H151,2)</f>
        <v>0</v>
      </c>
      <c r="K151" s="152"/>
      <c r="L151" s="26"/>
      <c r="M151" s="153" t="s">
        <v>103</v>
      </c>
      <c r="N151" s="106" t="s">
        <v>134</v>
      </c>
      <c r="P151" s="143">
        <f>O151*H151</f>
        <v>0</v>
      </c>
      <c r="Q151" s="143">
        <v>0</v>
      </c>
      <c r="R151" s="143">
        <f>Q151*H151</f>
        <v>0</v>
      </c>
      <c r="S151" s="143">
        <v>0</v>
      </c>
      <c r="T151" s="144">
        <f>S151*H151</f>
        <v>0</v>
      </c>
      <c r="AR151" s="145" t="s">
        <v>474</v>
      </c>
      <c r="AT151" s="145" t="s">
        <v>471</v>
      </c>
      <c r="AU151" s="145" t="s">
        <v>218</v>
      </c>
      <c r="AY151" s="15" t="s">
        <v>239</v>
      </c>
      <c r="BE151" s="110">
        <f>IF(N151="základná",J151,0)</f>
        <v>0</v>
      </c>
      <c r="BF151" s="110">
        <f>IF(N151="znížená",J151,0)</f>
        <v>0</v>
      </c>
      <c r="BG151" s="110">
        <f>IF(N151="zákl. prenesená",J151,0)</f>
        <v>0</v>
      </c>
      <c r="BH151" s="110">
        <f>IF(N151="zníž. prenesená",J151,0)</f>
        <v>0</v>
      </c>
      <c r="BI151" s="110">
        <f>IF(N151="nulová",J151,0)</f>
        <v>0</v>
      </c>
      <c r="BJ151" s="15" t="s">
        <v>218</v>
      </c>
      <c r="BK151" s="110">
        <f>ROUND(I151*H151,2)</f>
        <v>0</v>
      </c>
      <c r="BL151" s="15" t="s">
        <v>474</v>
      </c>
      <c r="BM151" s="145" t="s">
        <v>1900</v>
      </c>
    </row>
    <row r="152" spans="2:65" s="11" customFormat="1" ht="26.1" customHeight="1">
      <c r="B152" s="122"/>
      <c r="D152" s="123" t="s">
        <v>163</v>
      </c>
      <c r="E152" s="124" t="s">
        <v>1901</v>
      </c>
      <c r="F152" s="124" t="s">
        <v>1902</v>
      </c>
      <c r="J152" s="125">
        <f>BK152</f>
        <v>0</v>
      </c>
      <c r="L152" s="122"/>
      <c r="M152" s="126"/>
      <c r="P152" s="127">
        <f>P153</f>
        <v>0</v>
      </c>
      <c r="R152" s="127">
        <f>R153</f>
        <v>0</v>
      </c>
      <c r="T152" s="128">
        <f>T153</f>
        <v>0</v>
      </c>
      <c r="AR152" s="123" t="s">
        <v>103</v>
      </c>
      <c r="AT152" s="129" t="s">
        <v>163</v>
      </c>
      <c r="AU152" s="129" t="s">
        <v>164</v>
      </c>
      <c r="AY152" s="123" t="s">
        <v>239</v>
      </c>
      <c r="BK152" s="130">
        <f>BK153</f>
        <v>0</v>
      </c>
    </row>
    <row r="153" spans="2:65" s="1" customFormat="1" ht="16.5" customHeight="1">
      <c r="B153" s="26"/>
      <c r="C153" s="146" t="s">
        <v>285</v>
      </c>
      <c r="D153" s="146" t="s">
        <v>471</v>
      </c>
      <c r="E153" s="147" t="s">
        <v>1903</v>
      </c>
      <c r="F153" s="148" t="s">
        <v>1904</v>
      </c>
      <c r="G153" s="149" t="s">
        <v>40</v>
      </c>
      <c r="H153" s="150">
        <v>1</v>
      </c>
      <c r="I153" s="313"/>
      <c r="J153" s="151">
        <f>ROUND(I153*H153,2)</f>
        <v>0</v>
      </c>
      <c r="K153" s="152"/>
      <c r="L153" s="26"/>
      <c r="M153" s="153" t="s">
        <v>103</v>
      </c>
      <c r="N153" s="106" t="s">
        <v>134</v>
      </c>
      <c r="P153" s="143">
        <f>O153*H153</f>
        <v>0</v>
      </c>
      <c r="Q153" s="143">
        <v>0</v>
      </c>
      <c r="R153" s="143">
        <f>Q153*H153</f>
        <v>0</v>
      </c>
      <c r="S153" s="143">
        <v>0</v>
      </c>
      <c r="T153" s="144">
        <f>S153*H153</f>
        <v>0</v>
      </c>
      <c r="AR153" s="145" t="s">
        <v>474</v>
      </c>
      <c r="AT153" s="145" t="s">
        <v>471</v>
      </c>
      <c r="AU153" s="145" t="s">
        <v>103</v>
      </c>
      <c r="AY153" s="15" t="s">
        <v>239</v>
      </c>
      <c r="BE153" s="110">
        <f>IF(N153="základná",J153,0)</f>
        <v>0</v>
      </c>
      <c r="BF153" s="110">
        <f>IF(N153="znížená",J153,0)</f>
        <v>0</v>
      </c>
      <c r="BG153" s="110">
        <f>IF(N153="zákl. prenesená",J153,0)</f>
        <v>0</v>
      </c>
      <c r="BH153" s="110">
        <f>IF(N153="zníž. prenesená",J153,0)</f>
        <v>0</v>
      </c>
      <c r="BI153" s="110">
        <f>IF(N153="nulová",J153,0)</f>
        <v>0</v>
      </c>
      <c r="BJ153" s="15" t="s">
        <v>218</v>
      </c>
      <c r="BK153" s="110">
        <f>ROUND(I153*H153,2)</f>
        <v>0</v>
      </c>
      <c r="BL153" s="15" t="s">
        <v>474</v>
      </c>
      <c r="BM153" s="145" t="s">
        <v>1905</v>
      </c>
    </row>
    <row r="154" spans="2:65" s="11" customFormat="1" ht="26.1" customHeight="1">
      <c r="B154" s="122"/>
      <c r="D154" s="123" t="s">
        <v>163</v>
      </c>
      <c r="E154" s="124" t="s">
        <v>1906</v>
      </c>
      <c r="F154" s="124" t="s">
        <v>1907</v>
      </c>
      <c r="J154" s="125">
        <f>BK154</f>
        <v>0</v>
      </c>
      <c r="L154" s="122"/>
      <c r="M154" s="126"/>
      <c r="P154" s="127">
        <f>P155</f>
        <v>0</v>
      </c>
      <c r="R154" s="127">
        <f>R155</f>
        <v>0</v>
      </c>
      <c r="T154" s="128">
        <f>T155</f>
        <v>0</v>
      </c>
      <c r="AR154" s="123" t="s">
        <v>103</v>
      </c>
      <c r="AT154" s="129" t="s">
        <v>163</v>
      </c>
      <c r="AU154" s="129" t="s">
        <v>164</v>
      </c>
      <c r="AY154" s="123" t="s">
        <v>239</v>
      </c>
      <c r="BK154" s="130">
        <f>BK155</f>
        <v>0</v>
      </c>
    </row>
    <row r="155" spans="2:65" s="1" customFormat="1" ht="24.2" customHeight="1">
      <c r="B155" s="26"/>
      <c r="C155" s="146" t="s">
        <v>289</v>
      </c>
      <c r="D155" s="146" t="s">
        <v>471</v>
      </c>
      <c r="E155" s="147" t="s">
        <v>1908</v>
      </c>
      <c r="F155" s="148" t="s">
        <v>1909</v>
      </c>
      <c r="G155" s="149" t="s">
        <v>1910</v>
      </c>
      <c r="H155" s="150">
        <v>1</v>
      </c>
      <c r="I155" s="313"/>
      <c r="J155" s="151">
        <f>ROUND(I155*H155,2)</f>
        <v>0</v>
      </c>
      <c r="K155" s="152"/>
      <c r="L155" s="26"/>
      <c r="M155" s="154" t="s">
        <v>103</v>
      </c>
      <c r="N155" s="155" t="s">
        <v>134</v>
      </c>
      <c r="O155" s="156"/>
      <c r="P155" s="157">
        <f>O155*H155</f>
        <v>0</v>
      </c>
      <c r="Q155" s="157">
        <v>0</v>
      </c>
      <c r="R155" s="157">
        <f>Q155*H155</f>
        <v>0</v>
      </c>
      <c r="S155" s="157">
        <v>0</v>
      </c>
      <c r="T155" s="158">
        <f>S155*H155</f>
        <v>0</v>
      </c>
      <c r="AR155" s="145" t="s">
        <v>474</v>
      </c>
      <c r="AT155" s="145" t="s">
        <v>471</v>
      </c>
      <c r="AU155" s="145" t="s">
        <v>103</v>
      </c>
      <c r="AY155" s="15" t="s">
        <v>239</v>
      </c>
      <c r="BE155" s="110">
        <f>IF(N155="základná",J155,0)</f>
        <v>0</v>
      </c>
      <c r="BF155" s="110">
        <f>IF(N155="znížená",J155,0)</f>
        <v>0</v>
      </c>
      <c r="BG155" s="110">
        <f>IF(N155="zákl. prenesená",J155,0)</f>
        <v>0</v>
      </c>
      <c r="BH155" s="110">
        <f>IF(N155="zníž. prenesená",J155,0)</f>
        <v>0</v>
      </c>
      <c r="BI155" s="110">
        <f>IF(N155="nulová",J155,0)</f>
        <v>0</v>
      </c>
      <c r="BJ155" s="15" t="s">
        <v>218</v>
      </c>
      <c r="BK155" s="110">
        <f>ROUND(I155*H155,2)</f>
        <v>0</v>
      </c>
      <c r="BL155" s="15" t="s">
        <v>474</v>
      </c>
      <c r="BM155" s="145" t="s">
        <v>1911</v>
      </c>
    </row>
    <row r="156" spans="2:65" s="1" customFormat="1" ht="6.95" customHeight="1">
      <c r="B156" s="36"/>
      <c r="C156" s="37"/>
      <c r="D156" s="37"/>
      <c r="E156" s="37"/>
      <c r="F156" s="37"/>
      <c r="G156" s="37"/>
      <c r="H156" s="37"/>
      <c r="I156" s="37"/>
      <c r="J156" s="37"/>
      <c r="K156" s="37"/>
      <c r="L156" s="26"/>
    </row>
  </sheetData>
  <sheetProtection algorithmName="SHA-512" hashValue="bQeRHgCUpv/tXIrwoZo0HKE3Xbbcdrevc5Q0YX3vPGhn/L3d/muhI9SEunskq1AZBjm9j41Jaf9I3S81q14/Eg==" saltValue="MTH5eydKspE2j2rL5Fnf+Q==" spinCount="100000" sheet="1" objects="1" scenarios="1"/>
  <mergeCells count="14">
    <mergeCell ref="D112:F112"/>
    <mergeCell ref="E18:H18"/>
    <mergeCell ref="E9:H9"/>
    <mergeCell ref="E126:H126"/>
    <mergeCell ref="E124:H124"/>
    <mergeCell ref="L2:V2"/>
    <mergeCell ref="D110:F110"/>
    <mergeCell ref="E85:H85"/>
    <mergeCell ref="D111:F111"/>
    <mergeCell ref="E7:H7"/>
    <mergeCell ref="E87:H87"/>
    <mergeCell ref="D108:F108"/>
    <mergeCell ref="E27:H27"/>
    <mergeCell ref="D109:F10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BM162"/>
  <sheetViews>
    <sheetView showGridLines="0" topLeftCell="A78" workbookViewId="0">
      <selection activeCell="W151" sqref="W151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196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30" customHeight="1">
      <c r="B9" s="26"/>
      <c r="E9" s="318" t="s">
        <v>1912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J106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ROUND((SUM(BE106:BE113) + SUM(BE133:BE161)),  2)</f>
        <v>0</v>
      </c>
      <c r="G35" s="82"/>
      <c r="H35" s="82"/>
      <c r="I35" s="83">
        <v>0.23</v>
      </c>
      <c r="J35" s="81">
        <f>ROUND(((SUM(BE106:BE113) + SUM(BE133:BE161))*I35),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ROUND((SUM(BF106:BF113) + SUM(BF133:BF161)),  2)</f>
        <v>0</v>
      </c>
      <c r="I36" s="85">
        <v>0.23</v>
      </c>
      <c r="J36" s="84">
        <f>ROUND(((SUM(BF106:BF113) + SUM(BF133:BF161))*I36),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ROUND((SUM(BG106:BG113) + SUM(BG133:BG161)),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ROUND((SUM(BH106:BH113) + SUM(BH133:BH161)),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ROUND((SUM(BI106:BI113) + SUM(BI133:BI161)),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30" hidden="1" customHeight="1">
      <c r="B87" s="26"/>
      <c r="E87" s="318" t="str">
        <f>E9</f>
        <v>SO 659.1 - Verejné osvetlenie cyklochodníka - kataster Valaliky a NN prípojky - Úprava a rozšírenie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J133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210</v>
      </c>
      <c r="E97" s="99"/>
      <c r="F97" s="99"/>
      <c r="G97" s="99"/>
      <c r="H97" s="99"/>
      <c r="I97" s="99"/>
      <c r="J97" s="100">
        <f>J134</f>
        <v>0</v>
      </c>
      <c r="L97" s="97"/>
    </row>
    <row r="98" spans="2:62" s="9" customFormat="1" ht="20.100000000000001" hidden="1" customHeight="1">
      <c r="B98" s="101"/>
      <c r="D98" s="102" t="s">
        <v>1913</v>
      </c>
      <c r="E98" s="103"/>
      <c r="F98" s="103"/>
      <c r="G98" s="103"/>
      <c r="H98" s="103"/>
      <c r="I98" s="103"/>
      <c r="J98" s="104">
        <f>J135</f>
        <v>0</v>
      </c>
      <c r="L98" s="101"/>
    </row>
    <row r="99" spans="2:62" s="9" customFormat="1" ht="20.100000000000001" hidden="1" customHeight="1">
      <c r="B99" s="101"/>
      <c r="D99" s="102" t="s">
        <v>757</v>
      </c>
      <c r="E99" s="103"/>
      <c r="F99" s="103"/>
      <c r="G99" s="103"/>
      <c r="H99" s="103"/>
      <c r="I99" s="103"/>
      <c r="J99" s="104">
        <f>J144</f>
        <v>0</v>
      </c>
      <c r="L99" s="101"/>
    </row>
    <row r="100" spans="2:62" s="9" customFormat="1" ht="20.100000000000001" hidden="1" customHeight="1">
      <c r="B100" s="101"/>
      <c r="D100" s="102" t="s">
        <v>1914</v>
      </c>
      <c r="E100" s="103"/>
      <c r="F100" s="103"/>
      <c r="G100" s="103"/>
      <c r="H100" s="103"/>
      <c r="I100" s="103"/>
      <c r="J100" s="104">
        <f>J147</f>
        <v>0</v>
      </c>
      <c r="L100" s="101"/>
    </row>
    <row r="101" spans="2:62" s="9" customFormat="1" ht="20.100000000000001" hidden="1" customHeight="1">
      <c r="B101" s="101"/>
      <c r="D101" s="102" t="s">
        <v>1859</v>
      </c>
      <c r="E101" s="103"/>
      <c r="F101" s="103"/>
      <c r="G101" s="103"/>
      <c r="H101" s="103"/>
      <c r="I101" s="103"/>
      <c r="J101" s="104">
        <f>J150</f>
        <v>0</v>
      </c>
      <c r="L101" s="101"/>
    </row>
    <row r="102" spans="2:62" s="8" customFormat="1" ht="24.95" hidden="1" customHeight="1">
      <c r="B102" s="97"/>
      <c r="D102" s="98" t="s">
        <v>1860</v>
      </c>
      <c r="E102" s="99"/>
      <c r="F102" s="99"/>
      <c r="G102" s="99"/>
      <c r="H102" s="99"/>
      <c r="I102" s="99"/>
      <c r="J102" s="100">
        <f>J157</f>
        <v>0</v>
      </c>
      <c r="L102" s="97"/>
    </row>
    <row r="103" spans="2:62" s="8" customFormat="1" ht="24.95" hidden="1" customHeight="1">
      <c r="B103" s="97"/>
      <c r="D103" s="98" t="s">
        <v>1861</v>
      </c>
      <c r="E103" s="99"/>
      <c r="F103" s="99"/>
      <c r="G103" s="99"/>
      <c r="H103" s="99"/>
      <c r="I103" s="99"/>
      <c r="J103" s="100">
        <f>J160</f>
        <v>0</v>
      </c>
      <c r="L103" s="97"/>
    </row>
    <row r="104" spans="2:62" s="1" customFormat="1" ht="21.75" hidden="1" customHeight="1">
      <c r="B104" s="26"/>
      <c r="L104" s="26"/>
    </row>
    <row r="105" spans="2:62" s="1" customFormat="1" ht="6.95" hidden="1" customHeight="1">
      <c r="B105" s="26"/>
      <c r="L105" s="26"/>
    </row>
    <row r="106" spans="2:62" s="1" customFormat="1" ht="29.25" hidden="1" customHeight="1">
      <c r="B106" s="26"/>
      <c r="C106" s="96" t="s">
        <v>215</v>
      </c>
      <c r="J106" s="105">
        <f>ROUND(J107 + J108 + J109 + J110 + J111 + J112,2)</f>
        <v>0</v>
      </c>
      <c r="L106" s="26"/>
      <c r="N106" s="106" t="s">
        <v>19</v>
      </c>
    </row>
    <row r="107" spans="2:62" s="1" customFormat="1" ht="18" hidden="1" customHeight="1">
      <c r="B107" s="26"/>
      <c r="D107" s="319" t="s">
        <v>216</v>
      </c>
      <c r="E107" s="317"/>
      <c r="F107" s="317"/>
      <c r="J107" s="108">
        <v>0</v>
      </c>
      <c r="L107" s="26"/>
      <c r="N107" s="109" t="s">
        <v>134</v>
      </c>
      <c r="AY107" s="15" t="s">
        <v>217</v>
      </c>
      <c r="BE107" s="110">
        <f t="shared" ref="BE107:BE112" si="0">IF(N107="základná",J107,0)</f>
        <v>0</v>
      </c>
      <c r="BF107" s="110">
        <f t="shared" ref="BF107:BF112" si="1">IF(N107="znížená",J107,0)</f>
        <v>0</v>
      </c>
      <c r="BG107" s="110">
        <f t="shared" ref="BG107:BG112" si="2">IF(N107="zákl. prenesená",J107,0)</f>
        <v>0</v>
      </c>
      <c r="BH107" s="110">
        <f t="shared" ref="BH107:BH112" si="3">IF(N107="zníž. prenesená",J107,0)</f>
        <v>0</v>
      </c>
      <c r="BI107" s="110">
        <f t="shared" ref="BI107:BI112" si="4">IF(N107="nulová",J107,0)</f>
        <v>0</v>
      </c>
      <c r="BJ107" s="15" t="s">
        <v>218</v>
      </c>
    </row>
    <row r="108" spans="2:62" s="1" customFormat="1" ht="18" hidden="1" customHeight="1">
      <c r="B108" s="26"/>
      <c r="D108" s="319" t="s">
        <v>219</v>
      </c>
      <c r="E108" s="317"/>
      <c r="F108" s="317"/>
      <c r="J108" s="108">
        <v>0</v>
      </c>
      <c r="L108" s="26"/>
      <c r="N108" s="109" t="s">
        <v>134</v>
      </c>
      <c r="AY108" s="15" t="s">
        <v>217</v>
      </c>
      <c r="BE108" s="110">
        <f t="shared" si="0"/>
        <v>0</v>
      </c>
      <c r="BF108" s="110">
        <f t="shared" si="1"/>
        <v>0</v>
      </c>
      <c r="BG108" s="110">
        <f t="shared" si="2"/>
        <v>0</v>
      </c>
      <c r="BH108" s="110">
        <f t="shared" si="3"/>
        <v>0</v>
      </c>
      <c r="BI108" s="110">
        <f t="shared" si="4"/>
        <v>0</v>
      </c>
      <c r="BJ108" s="15" t="s">
        <v>218</v>
      </c>
    </row>
    <row r="109" spans="2:62" s="1" customFormat="1" ht="18" hidden="1" customHeight="1">
      <c r="B109" s="26"/>
      <c r="D109" s="319" t="s">
        <v>220</v>
      </c>
      <c r="E109" s="317"/>
      <c r="F109" s="317"/>
      <c r="J109" s="108">
        <v>0</v>
      </c>
      <c r="L109" s="26"/>
      <c r="N109" s="109" t="s">
        <v>134</v>
      </c>
      <c r="AY109" s="15" t="s">
        <v>217</v>
      </c>
      <c r="BE109" s="110">
        <f t="shared" si="0"/>
        <v>0</v>
      </c>
      <c r="BF109" s="110">
        <f t="shared" si="1"/>
        <v>0</v>
      </c>
      <c r="BG109" s="110">
        <f t="shared" si="2"/>
        <v>0</v>
      </c>
      <c r="BH109" s="110">
        <f t="shared" si="3"/>
        <v>0</v>
      </c>
      <c r="BI109" s="110">
        <f t="shared" si="4"/>
        <v>0</v>
      </c>
      <c r="BJ109" s="15" t="s">
        <v>218</v>
      </c>
    </row>
    <row r="110" spans="2:62" s="1" customFormat="1" ht="18" hidden="1" customHeight="1">
      <c r="B110" s="26"/>
      <c r="D110" s="319" t="s">
        <v>221</v>
      </c>
      <c r="E110" s="317"/>
      <c r="F110" s="317"/>
      <c r="J110" s="108">
        <v>0</v>
      </c>
      <c r="L110" s="26"/>
      <c r="N110" s="109" t="s">
        <v>134</v>
      </c>
      <c r="AY110" s="15" t="s">
        <v>217</v>
      </c>
      <c r="BE110" s="110">
        <f t="shared" si="0"/>
        <v>0</v>
      </c>
      <c r="BF110" s="110">
        <f t="shared" si="1"/>
        <v>0</v>
      </c>
      <c r="BG110" s="110">
        <f t="shared" si="2"/>
        <v>0</v>
      </c>
      <c r="BH110" s="110">
        <f t="shared" si="3"/>
        <v>0</v>
      </c>
      <c r="BI110" s="110">
        <f t="shared" si="4"/>
        <v>0</v>
      </c>
      <c r="BJ110" s="15" t="s">
        <v>218</v>
      </c>
    </row>
    <row r="111" spans="2:62" s="1" customFormat="1" ht="18" hidden="1" customHeight="1">
      <c r="B111" s="26"/>
      <c r="D111" s="319" t="s">
        <v>222</v>
      </c>
      <c r="E111" s="317"/>
      <c r="F111" s="317"/>
      <c r="J111" s="108">
        <v>0</v>
      </c>
      <c r="L111" s="26"/>
      <c r="N111" s="109" t="s">
        <v>134</v>
      </c>
      <c r="AY111" s="15" t="s">
        <v>217</v>
      </c>
      <c r="BE111" s="110">
        <f t="shared" si="0"/>
        <v>0</v>
      </c>
      <c r="BF111" s="110">
        <f t="shared" si="1"/>
        <v>0</v>
      </c>
      <c r="BG111" s="110">
        <f t="shared" si="2"/>
        <v>0</v>
      </c>
      <c r="BH111" s="110">
        <f t="shared" si="3"/>
        <v>0</v>
      </c>
      <c r="BI111" s="110">
        <f t="shared" si="4"/>
        <v>0</v>
      </c>
      <c r="BJ111" s="15" t="s">
        <v>218</v>
      </c>
    </row>
    <row r="112" spans="2:62" s="1" customFormat="1" ht="18" hidden="1" customHeight="1">
      <c r="B112" s="26"/>
      <c r="D112" s="107" t="s">
        <v>223</v>
      </c>
      <c r="J112" s="108">
        <f>ROUND(J30*T112,2)</f>
        <v>0</v>
      </c>
      <c r="L112" s="26"/>
      <c r="N112" s="109" t="s">
        <v>134</v>
      </c>
      <c r="AY112" s="15" t="s">
        <v>224</v>
      </c>
      <c r="BE112" s="110">
        <f t="shared" si="0"/>
        <v>0</v>
      </c>
      <c r="BF112" s="110">
        <f t="shared" si="1"/>
        <v>0</v>
      </c>
      <c r="BG112" s="110">
        <f t="shared" si="2"/>
        <v>0</v>
      </c>
      <c r="BH112" s="110">
        <f t="shared" si="3"/>
        <v>0</v>
      </c>
      <c r="BI112" s="110">
        <f t="shared" si="4"/>
        <v>0</v>
      </c>
      <c r="BJ112" s="15" t="s">
        <v>218</v>
      </c>
    </row>
    <row r="113" spans="2:12" s="1" customFormat="1" hidden="1">
      <c r="B113" s="26"/>
      <c r="L113" s="26"/>
    </row>
    <row r="114" spans="2:12" s="1" customFormat="1" ht="29.25" hidden="1" customHeight="1">
      <c r="B114" s="26"/>
      <c r="C114" s="111" t="s">
        <v>225</v>
      </c>
      <c r="D114" s="86"/>
      <c r="E114" s="86"/>
      <c r="F114" s="86"/>
      <c r="G114" s="86"/>
      <c r="H114" s="86"/>
      <c r="I114" s="86"/>
      <c r="J114" s="112">
        <f>ROUND(J96+J106,2)</f>
        <v>0</v>
      </c>
      <c r="K114" s="86"/>
      <c r="L114" s="26"/>
    </row>
    <row r="115" spans="2:12" s="1" customFormat="1" ht="6.95" hidden="1" customHeight="1"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26"/>
    </row>
    <row r="116" spans="2:12" hidden="1"/>
    <row r="117" spans="2:12" hidden="1"/>
    <row r="118" spans="2:12" hidden="1"/>
    <row r="119" spans="2:12" s="1" customFormat="1" ht="6.95" customHeight="1"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26"/>
    </row>
    <row r="120" spans="2:12" s="1" customFormat="1" ht="24.95" customHeight="1">
      <c r="B120" s="26"/>
      <c r="C120" s="19" t="s">
        <v>21</v>
      </c>
      <c r="L120" s="26"/>
    </row>
    <row r="121" spans="2:12" s="1" customFormat="1" ht="6.95" customHeight="1">
      <c r="B121" s="26"/>
      <c r="L121" s="26"/>
    </row>
    <row r="122" spans="2:12" s="1" customFormat="1" ht="12" customHeight="1">
      <c r="B122" s="26"/>
      <c r="C122" s="23" t="s">
        <v>1</v>
      </c>
      <c r="L122" s="26"/>
    </row>
    <row r="123" spans="2:12" s="1" customFormat="1" ht="16.5" customHeight="1">
      <c r="B123" s="26"/>
      <c r="E123" s="316" t="str">
        <f>E7</f>
        <v>Strategické územie Valalíky</v>
      </c>
      <c r="F123" s="317"/>
      <c r="G123" s="317"/>
      <c r="H123" s="317"/>
      <c r="L123" s="26"/>
    </row>
    <row r="124" spans="2:12" s="1" customFormat="1" ht="12" customHeight="1">
      <c r="B124" s="26"/>
      <c r="C124" s="23" t="s">
        <v>201</v>
      </c>
      <c r="L124" s="26"/>
    </row>
    <row r="125" spans="2:12" s="1" customFormat="1" ht="30" customHeight="1">
      <c r="B125" s="26"/>
      <c r="E125" s="318" t="str">
        <f>E9</f>
        <v>SO 659.1 - Verejné osvetlenie cyklochodníka - kataster Valaliky a NN prípojky - Úprava a rozšírenie</v>
      </c>
      <c r="F125" s="317"/>
      <c r="G125" s="317"/>
      <c r="H125" s="317"/>
      <c r="L125" s="26"/>
    </row>
    <row r="126" spans="2:12" s="1" customFormat="1" ht="6.95" customHeight="1">
      <c r="B126" s="26"/>
      <c r="L126" s="26"/>
    </row>
    <row r="127" spans="2:12" s="1" customFormat="1" ht="12" customHeight="1">
      <c r="B127" s="26"/>
      <c r="C127" s="23" t="s">
        <v>4</v>
      </c>
      <c r="F127" s="22" t="str">
        <f>F12</f>
        <v>kú: Valaliky, kú: Barca, kú: Čaňa</v>
      </c>
      <c r="I127" s="23" t="s">
        <v>13</v>
      </c>
      <c r="J127" s="42" t="str">
        <f>IF(J12="","",J12)</f>
        <v>27. 7. 2026</v>
      </c>
      <c r="L127" s="26"/>
    </row>
    <row r="128" spans="2:12" s="1" customFormat="1" ht="6.95" customHeight="1">
      <c r="B128" s="26"/>
      <c r="L128" s="26"/>
    </row>
    <row r="129" spans="2:65" s="1" customFormat="1" ht="25.7" customHeight="1">
      <c r="B129" s="26"/>
      <c r="C129" s="23" t="s">
        <v>6</v>
      </c>
      <c r="F129" s="22" t="str">
        <f>E15</f>
        <v>Valaliky Industrial Park, s.r.o., Bratislava</v>
      </c>
      <c r="I129" s="23" t="s">
        <v>124</v>
      </c>
      <c r="J129" s="25" t="str">
        <f>E21</f>
        <v>RRi design, spol. s r.o., Košice</v>
      </c>
      <c r="L129" s="26"/>
    </row>
    <row r="130" spans="2:65" s="1" customFormat="1" ht="15.2" customHeight="1">
      <c r="B130" s="26"/>
      <c r="C130" s="23" t="s">
        <v>123</v>
      </c>
      <c r="F130" s="22">
        <f>IF(E18="","",E18)</f>
        <v>0</v>
      </c>
      <c r="I130" s="23" t="s">
        <v>127</v>
      </c>
      <c r="J130" s="25" t="str">
        <f>E24</f>
        <v xml:space="preserve"> </v>
      </c>
      <c r="L130" s="26"/>
    </row>
    <row r="131" spans="2:65" s="1" customFormat="1" ht="10.35" customHeight="1">
      <c r="B131" s="26"/>
      <c r="L131" s="26"/>
    </row>
    <row r="132" spans="2:65" s="10" customFormat="1" ht="29.25" customHeight="1">
      <c r="B132" s="113"/>
      <c r="C132" s="114" t="s">
        <v>226</v>
      </c>
      <c r="D132" s="115" t="s">
        <v>149</v>
      </c>
      <c r="E132" s="115" t="s">
        <v>66</v>
      </c>
      <c r="F132" s="115" t="s">
        <v>67</v>
      </c>
      <c r="G132" s="115" t="s">
        <v>227</v>
      </c>
      <c r="H132" s="115" t="s">
        <v>228</v>
      </c>
      <c r="I132" s="115" t="s">
        <v>229</v>
      </c>
      <c r="J132" s="116" t="s">
        <v>207</v>
      </c>
      <c r="K132" s="117" t="s">
        <v>230</v>
      </c>
      <c r="L132" s="113"/>
      <c r="M132" s="48" t="s">
        <v>103</v>
      </c>
      <c r="N132" s="49" t="s">
        <v>19</v>
      </c>
      <c r="O132" s="49" t="s">
        <v>231</v>
      </c>
      <c r="P132" s="49" t="s">
        <v>232</v>
      </c>
      <c r="Q132" s="49" t="s">
        <v>233</v>
      </c>
      <c r="R132" s="49" t="s">
        <v>234</v>
      </c>
      <c r="S132" s="49" t="s">
        <v>235</v>
      </c>
      <c r="T132" s="50" t="s">
        <v>236</v>
      </c>
    </row>
    <row r="133" spans="2:65" s="1" customFormat="1" ht="23.1" customHeight="1">
      <c r="B133" s="26"/>
      <c r="C133" s="53" t="s">
        <v>203</v>
      </c>
      <c r="J133" s="118">
        <f>BK133</f>
        <v>0</v>
      </c>
      <c r="L133" s="26"/>
      <c r="M133" s="51"/>
      <c r="N133" s="43"/>
      <c r="O133" s="43"/>
      <c r="P133" s="119">
        <f>P134+P157+P160</f>
        <v>0</v>
      </c>
      <c r="Q133" s="43"/>
      <c r="R133" s="119">
        <f>R134+R157+R160</f>
        <v>0</v>
      </c>
      <c r="S133" s="43"/>
      <c r="T133" s="120">
        <f>T134+T157+T160</f>
        <v>0</v>
      </c>
      <c r="AT133" s="15" t="s">
        <v>163</v>
      </c>
      <c r="AU133" s="15" t="s">
        <v>209</v>
      </c>
      <c r="BK133" s="121">
        <f>BK134+BK157+BK160</f>
        <v>0</v>
      </c>
    </row>
    <row r="134" spans="2:65" s="11" customFormat="1" ht="26.1" customHeight="1">
      <c r="B134" s="122"/>
      <c r="D134" s="123" t="s">
        <v>163</v>
      </c>
      <c r="E134" s="124" t="s">
        <v>237</v>
      </c>
      <c r="F134" s="124" t="s">
        <v>238</v>
      </c>
      <c r="J134" s="125">
        <f>BK134</f>
        <v>0</v>
      </c>
      <c r="L134" s="122"/>
      <c r="M134" s="126"/>
      <c r="P134" s="127">
        <f>P135+P144+P147+P150</f>
        <v>0</v>
      </c>
      <c r="R134" s="127">
        <f>R135+R144+R147+R150</f>
        <v>0</v>
      </c>
      <c r="T134" s="128">
        <f>T135+T144+T147+T150</f>
        <v>0</v>
      </c>
      <c r="AR134" s="123" t="s">
        <v>249</v>
      </c>
      <c r="AT134" s="129" t="s">
        <v>163</v>
      </c>
      <c r="AU134" s="129" t="s">
        <v>164</v>
      </c>
      <c r="AY134" s="123" t="s">
        <v>239</v>
      </c>
      <c r="BK134" s="130">
        <f>BK135+BK144+BK147+BK150</f>
        <v>0</v>
      </c>
    </row>
    <row r="135" spans="2:65" s="11" customFormat="1" ht="23.1" customHeight="1">
      <c r="B135" s="122"/>
      <c r="D135" s="123" t="s">
        <v>163</v>
      </c>
      <c r="E135" s="131" t="s">
        <v>1915</v>
      </c>
      <c r="F135" s="131" t="s">
        <v>1916</v>
      </c>
      <c r="J135" s="132">
        <f>BK135</f>
        <v>0</v>
      </c>
      <c r="L135" s="122"/>
      <c r="M135" s="126"/>
      <c r="P135" s="127">
        <f>SUM(P136:P143)</f>
        <v>0</v>
      </c>
      <c r="R135" s="127">
        <f>SUM(R136:R143)</f>
        <v>0</v>
      </c>
      <c r="T135" s="128">
        <f>SUM(T136:T143)</f>
        <v>0</v>
      </c>
      <c r="AR135" s="123" t="s">
        <v>249</v>
      </c>
      <c r="AT135" s="129" t="s">
        <v>163</v>
      </c>
      <c r="AU135" s="129" t="s">
        <v>103</v>
      </c>
      <c r="AY135" s="123" t="s">
        <v>239</v>
      </c>
      <c r="BK135" s="130">
        <f>SUM(BK136:BK143)</f>
        <v>0</v>
      </c>
    </row>
    <row r="136" spans="2:65" s="1" customFormat="1" ht="24.2" customHeight="1">
      <c r="B136" s="26"/>
      <c r="C136" s="146" t="s">
        <v>103</v>
      </c>
      <c r="D136" s="146" t="s">
        <v>471</v>
      </c>
      <c r="E136" s="147" t="s">
        <v>1903</v>
      </c>
      <c r="F136" s="148" t="s">
        <v>1917</v>
      </c>
      <c r="G136" s="149" t="s">
        <v>243</v>
      </c>
      <c r="H136" s="150">
        <v>3</v>
      </c>
      <c r="I136" s="313"/>
      <c r="J136" s="151">
        <f t="shared" ref="J136:J143" si="5">ROUND(I136*H136,2)</f>
        <v>0</v>
      </c>
      <c r="K136" s="152"/>
      <c r="L136" s="26"/>
      <c r="M136" s="153" t="s">
        <v>103</v>
      </c>
      <c r="N136" s="106" t="s">
        <v>134</v>
      </c>
      <c r="P136" s="143">
        <f t="shared" ref="P136:P143" si="6">O136*H136</f>
        <v>0</v>
      </c>
      <c r="Q136" s="143">
        <v>0</v>
      </c>
      <c r="R136" s="143">
        <f t="shared" ref="R136:R143" si="7">Q136*H136</f>
        <v>0</v>
      </c>
      <c r="S136" s="143">
        <v>0</v>
      </c>
      <c r="T136" s="144">
        <f t="shared" ref="T136:T143" si="8">S136*H136</f>
        <v>0</v>
      </c>
      <c r="AR136" s="145" t="s">
        <v>244</v>
      </c>
      <c r="AT136" s="145" t="s">
        <v>471</v>
      </c>
      <c r="AU136" s="145" t="s">
        <v>218</v>
      </c>
      <c r="AY136" s="15" t="s">
        <v>239</v>
      </c>
      <c r="BE136" s="110">
        <f t="shared" ref="BE136:BE143" si="9">IF(N136="základná",J136,0)</f>
        <v>0</v>
      </c>
      <c r="BF136" s="110">
        <f t="shared" ref="BF136:BF143" si="10">IF(N136="znížená",J136,0)</f>
        <v>0</v>
      </c>
      <c r="BG136" s="110">
        <f t="shared" ref="BG136:BG143" si="11">IF(N136="zákl. prenesená",J136,0)</f>
        <v>0</v>
      </c>
      <c r="BH136" s="110">
        <f t="shared" ref="BH136:BH143" si="12">IF(N136="zníž. prenesená",J136,0)</f>
        <v>0</v>
      </c>
      <c r="BI136" s="110">
        <f t="shared" ref="BI136:BI143" si="13">IF(N136="nulová",J136,0)</f>
        <v>0</v>
      </c>
      <c r="BJ136" s="15" t="s">
        <v>218</v>
      </c>
      <c r="BK136" s="110">
        <f t="shared" ref="BK136:BK143" si="14">ROUND(I136*H136,2)</f>
        <v>0</v>
      </c>
      <c r="BL136" s="15" t="s">
        <v>244</v>
      </c>
      <c r="BM136" s="145" t="s">
        <v>1918</v>
      </c>
    </row>
    <row r="137" spans="2:65" s="1" customFormat="1" ht="24.2" customHeight="1">
      <c r="B137" s="26"/>
      <c r="C137" s="146" t="s">
        <v>218</v>
      </c>
      <c r="D137" s="146" t="s">
        <v>471</v>
      </c>
      <c r="E137" s="147" t="s">
        <v>1919</v>
      </c>
      <c r="F137" s="148" t="s">
        <v>1920</v>
      </c>
      <c r="G137" s="149" t="s">
        <v>243</v>
      </c>
      <c r="H137" s="150">
        <v>2</v>
      </c>
      <c r="I137" s="313"/>
      <c r="J137" s="151">
        <f t="shared" si="5"/>
        <v>0</v>
      </c>
      <c r="K137" s="152"/>
      <c r="L137" s="26"/>
      <c r="M137" s="153" t="s">
        <v>103</v>
      </c>
      <c r="N137" s="106" t="s">
        <v>134</v>
      </c>
      <c r="P137" s="143">
        <f t="shared" si="6"/>
        <v>0</v>
      </c>
      <c r="Q137" s="143">
        <v>0</v>
      </c>
      <c r="R137" s="143">
        <f t="shared" si="7"/>
        <v>0</v>
      </c>
      <c r="S137" s="143">
        <v>0</v>
      </c>
      <c r="T137" s="144">
        <f t="shared" si="8"/>
        <v>0</v>
      </c>
      <c r="AR137" s="145" t="s">
        <v>244</v>
      </c>
      <c r="AT137" s="145" t="s">
        <v>471</v>
      </c>
      <c r="AU137" s="145" t="s">
        <v>218</v>
      </c>
      <c r="AY137" s="15" t="s">
        <v>239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5" t="s">
        <v>218</v>
      </c>
      <c r="BK137" s="110">
        <f t="shared" si="14"/>
        <v>0</v>
      </c>
      <c r="BL137" s="15" t="s">
        <v>244</v>
      </c>
      <c r="BM137" s="145" t="s">
        <v>1921</v>
      </c>
    </row>
    <row r="138" spans="2:65" s="1" customFormat="1" ht="16.5" customHeight="1">
      <c r="B138" s="26"/>
      <c r="C138" s="146" t="s">
        <v>249</v>
      </c>
      <c r="D138" s="146" t="s">
        <v>471</v>
      </c>
      <c r="E138" s="147" t="s">
        <v>1922</v>
      </c>
      <c r="F138" s="148" t="s">
        <v>1923</v>
      </c>
      <c r="G138" s="149" t="s">
        <v>243</v>
      </c>
      <c r="H138" s="150">
        <v>2</v>
      </c>
      <c r="I138" s="313"/>
      <c r="J138" s="151">
        <f t="shared" si="5"/>
        <v>0</v>
      </c>
      <c r="K138" s="152"/>
      <c r="L138" s="26"/>
      <c r="M138" s="153" t="s">
        <v>103</v>
      </c>
      <c r="N138" s="106" t="s">
        <v>134</v>
      </c>
      <c r="P138" s="143">
        <f t="shared" si="6"/>
        <v>0</v>
      </c>
      <c r="Q138" s="143">
        <v>0</v>
      </c>
      <c r="R138" s="143">
        <f t="shared" si="7"/>
        <v>0</v>
      </c>
      <c r="S138" s="143">
        <v>0</v>
      </c>
      <c r="T138" s="144">
        <f t="shared" si="8"/>
        <v>0</v>
      </c>
      <c r="AR138" s="145" t="s">
        <v>244</v>
      </c>
      <c r="AT138" s="145" t="s">
        <v>471</v>
      </c>
      <c r="AU138" s="145" t="s">
        <v>218</v>
      </c>
      <c r="AY138" s="15" t="s">
        <v>239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5" t="s">
        <v>218</v>
      </c>
      <c r="BK138" s="110">
        <f t="shared" si="14"/>
        <v>0</v>
      </c>
      <c r="BL138" s="15" t="s">
        <v>244</v>
      </c>
      <c r="BM138" s="145" t="s">
        <v>1924</v>
      </c>
    </row>
    <row r="139" spans="2:65" s="1" customFormat="1" ht="21.75" customHeight="1">
      <c r="B139" s="26"/>
      <c r="C139" s="146" t="s">
        <v>253</v>
      </c>
      <c r="D139" s="146" t="s">
        <v>471</v>
      </c>
      <c r="E139" s="147" t="s">
        <v>1925</v>
      </c>
      <c r="F139" s="148" t="s">
        <v>1926</v>
      </c>
      <c r="G139" s="149" t="s">
        <v>243</v>
      </c>
      <c r="H139" s="150">
        <v>5</v>
      </c>
      <c r="I139" s="313"/>
      <c r="J139" s="151">
        <f t="shared" si="5"/>
        <v>0</v>
      </c>
      <c r="K139" s="152"/>
      <c r="L139" s="26"/>
      <c r="M139" s="153" t="s">
        <v>103</v>
      </c>
      <c r="N139" s="106" t="s">
        <v>134</v>
      </c>
      <c r="P139" s="143">
        <f t="shared" si="6"/>
        <v>0</v>
      </c>
      <c r="Q139" s="143">
        <v>0</v>
      </c>
      <c r="R139" s="143">
        <f t="shared" si="7"/>
        <v>0</v>
      </c>
      <c r="S139" s="143">
        <v>0</v>
      </c>
      <c r="T139" s="144">
        <f t="shared" si="8"/>
        <v>0</v>
      </c>
      <c r="AR139" s="145" t="s">
        <v>244</v>
      </c>
      <c r="AT139" s="145" t="s">
        <v>471</v>
      </c>
      <c r="AU139" s="145" t="s">
        <v>218</v>
      </c>
      <c r="AY139" s="15" t="s">
        <v>239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5" t="s">
        <v>218</v>
      </c>
      <c r="BK139" s="110">
        <f t="shared" si="14"/>
        <v>0</v>
      </c>
      <c r="BL139" s="15" t="s">
        <v>244</v>
      </c>
      <c r="BM139" s="145" t="s">
        <v>1927</v>
      </c>
    </row>
    <row r="140" spans="2:65" s="1" customFormat="1" ht="16.5" customHeight="1">
      <c r="B140" s="26"/>
      <c r="C140" s="146" t="s">
        <v>257</v>
      </c>
      <c r="D140" s="146" t="s">
        <v>471</v>
      </c>
      <c r="E140" s="147" t="s">
        <v>1881</v>
      </c>
      <c r="F140" s="148" t="s">
        <v>1882</v>
      </c>
      <c r="G140" s="149" t="s">
        <v>349</v>
      </c>
      <c r="H140" s="150">
        <v>120</v>
      </c>
      <c r="I140" s="313"/>
      <c r="J140" s="151">
        <f t="shared" si="5"/>
        <v>0</v>
      </c>
      <c r="K140" s="152"/>
      <c r="L140" s="26"/>
      <c r="M140" s="153" t="s">
        <v>103</v>
      </c>
      <c r="N140" s="106" t="s">
        <v>134</v>
      </c>
      <c r="P140" s="143">
        <f t="shared" si="6"/>
        <v>0</v>
      </c>
      <c r="Q140" s="143">
        <v>0</v>
      </c>
      <c r="R140" s="143">
        <f t="shared" si="7"/>
        <v>0</v>
      </c>
      <c r="S140" s="143">
        <v>0</v>
      </c>
      <c r="T140" s="144">
        <f t="shared" si="8"/>
        <v>0</v>
      </c>
      <c r="AR140" s="145" t="s">
        <v>244</v>
      </c>
      <c r="AT140" s="145" t="s">
        <v>471</v>
      </c>
      <c r="AU140" s="145" t="s">
        <v>218</v>
      </c>
      <c r="AY140" s="15" t="s">
        <v>239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5" t="s">
        <v>218</v>
      </c>
      <c r="BK140" s="110">
        <f t="shared" si="14"/>
        <v>0</v>
      </c>
      <c r="BL140" s="15" t="s">
        <v>244</v>
      </c>
      <c r="BM140" s="145" t="s">
        <v>1928</v>
      </c>
    </row>
    <row r="141" spans="2:65" s="1" customFormat="1" ht="16.5" customHeight="1">
      <c r="B141" s="26"/>
      <c r="C141" s="146" t="s">
        <v>261</v>
      </c>
      <c r="D141" s="146" t="s">
        <v>471</v>
      </c>
      <c r="E141" s="147" t="s">
        <v>1929</v>
      </c>
      <c r="F141" s="148" t="s">
        <v>1930</v>
      </c>
      <c r="G141" s="149" t="s">
        <v>349</v>
      </c>
      <c r="H141" s="150">
        <v>10</v>
      </c>
      <c r="I141" s="313"/>
      <c r="J141" s="151">
        <f t="shared" si="5"/>
        <v>0</v>
      </c>
      <c r="K141" s="152"/>
      <c r="L141" s="26"/>
      <c r="M141" s="153" t="s">
        <v>103</v>
      </c>
      <c r="N141" s="106" t="s">
        <v>134</v>
      </c>
      <c r="P141" s="143">
        <f t="shared" si="6"/>
        <v>0</v>
      </c>
      <c r="Q141" s="143">
        <v>0</v>
      </c>
      <c r="R141" s="143">
        <f t="shared" si="7"/>
        <v>0</v>
      </c>
      <c r="S141" s="143">
        <v>0</v>
      </c>
      <c r="T141" s="144">
        <f t="shared" si="8"/>
        <v>0</v>
      </c>
      <c r="AR141" s="145" t="s">
        <v>244</v>
      </c>
      <c r="AT141" s="145" t="s">
        <v>471</v>
      </c>
      <c r="AU141" s="145" t="s">
        <v>218</v>
      </c>
      <c r="AY141" s="15" t="s">
        <v>239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5" t="s">
        <v>218</v>
      </c>
      <c r="BK141" s="110">
        <f t="shared" si="14"/>
        <v>0</v>
      </c>
      <c r="BL141" s="15" t="s">
        <v>244</v>
      </c>
      <c r="BM141" s="145" t="s">
        <v>1931</v>
      </c>
    </row>
    <row r="142" spans="2:65" s="1" customFormat="1" ht="16.5" customHeight="1">
      <c r="B142" s="26"/>
      <c r="C142" s="146" t="s">
        <v>265</v>
      </c>
      <c r="D142" s="146" t="s">
        <v>471</v>
      </c>
      <c r="E142" s="147" t="s">
        <v>1932</v>
      </c>
      <c r="F142" s="148" t="s">
        <v>1933</v>
      </c>
      <c r="G142" s="149" t="s">
        <v>243</v>
      </c>
      <c r="H142" s="150">
        <v>5</v>
      </c>
      <c r="I142" s="313"/>
      <c r="J142" s="151">
        <f t="shared" si="5"/>
        <v>0</v>
      </c>
      <c r="K142" s="152"/>
      <c r="L142" s="26"/>
      <c r="M142" s="153" t="s">
        <v>103</v>
      </c>
      <c r="N142" s="106" t="s">
        <v>134</v>
      </c>
      <c r="P142" s="143">
        <f t="shared" si="6"/>
        <v>0</v>
      </c>
      <c r="Q142" s="143">
        <v>0</v>
      </c>
      <c r="R142" s="143">
        <f t="shared" si="7"/>
        <v>0</v>
      </c>
      <c r="S142" s="143">
        <v>0</v>
      </c>
      <c r="T142" s="144">
        <f t="shared" si="8"/>
        <v>0</v>
      </c>
      <c r="AR142" s="145" t="s">
        <v>244</v>
      </c>
      <c r="AT142" s="145" t="s">
        <v>471</v>
      </c>
      <c r="AU142" s="145" t="s">
        <v>218</v>
      </c>
      <c r="AY142" s="15" t="s">
        <v>239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5" t="s">
        <v>218</v>
      </c>
      <c r="BK142" s="110">
        <f t="shared" si="14"/>
        <v>0</v>
      </c>
      <c r="BL142" s="15" t="s">
        <v>244</v>
      </c>
      <c r="BM142" s="145" t="s">
        <v>1934</v>
      </c>
    </row>
    <row r="143" spans="2:65" s="1" customFormat="1" ht="16.5" customHeight="1">
      <c r="B143" s="26"/>
      <c r="C143" s="146" t="s">
        <v>269</v>
      </c>
      <c r="D143" s="146" t="s">
        <v>471</v>
      </c>
      <c r="E143" s="147" t="s">
        <v>1935</v>
      </c>
      <c r="F143" s="148" t="s">
        <v>1936</v>
      </c>
      <c r="G143" s="149" t="s">
        <v>243</v>
      </c>
      <c r="H143" s="150">
        <v>5</v>
      </c>
      <c r="I143" s="313"/>
      <c r="J143" s="151">
        <f t="shared" si="5"/>
        <v>0</v>
      </c>
      <c r="K143" s="152"/>
      <c r="L143" s="26"/>
      <c r="M143" s="153" t="s">
        <v>103</v>
      </c>
      <c r="N143" s="106" t="s">
        <v>134</v>
      </c>
      <c r="P143" s="143">
        <f t="shared" si="6"/>
        <v>0</v>
      </c>
      <c r="Q143" s="143">
        <v>0</v>
      </c>
      <c r="R143" s="143">
        <f t="shared" si="7"/>
        <v>0</v>
      </c>
      <c r="S143" s="143">
        <v>0</v>
      </c>
      <c r="T143" s="144">
        <f t="shared" si="8"/>
        <v>0</v>
      </c>
      <c r="AR143" s="145" t="s">
        <v>244</v>
      </c>
      <c r="AT143" s="145" t="s">
        <v>471</v>
      </c>
      <c r="AU143" s="145" t="s">
        <v>218</v>
      </c>
      <c r="AY143" s="15" t="s">
        <v>239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5" t="s">
        <v>218</v>
      </c>
      <c r="BK143" s="110">
        <f t="shared" si="14"/>
        <v>0</v>
      </c>
      <c r="BL143" s="15" t="s">
        <v>244</v>
      </c>
      <c r="BM143" s="145" t="s">
        <v>1937</v>
      </c>
    </row>
    <row r="144" spans="2:65" s="11" customFormat="1" ht="23.1" customHeight="1">
      <c r="B144" s="122"/>
      <c r="D144" s="123" t="s">
        <v>163</v>
      </c>
      <c r="E144" s="131" t="s">
        <v>759</v>
      </c>
      <c r="F144" s="131" t="s">
        <v>760</v>
      </c>
      <c r="J144" s="132">
        <f>BK144</f>
        <v>0</v>
      </c>
      <c r="L144" s="122"/>
      <c r="M144" s="126"/>
      <c r="P144" s="127">
        <f>SUM(P145:P146)</f>
        <v>0</v>
      </c>
      <c r="R144" s="127">
        <f>SUM(R145:R146)</f>
        <v>0</v>
      </c>
      <c r="T144" s="128">
        <f>SUM(T145:T146)</f>
        <v>0</v>
      </c>
      <c r="AR144" s="123" t="s">
        <v>249</v>
      </c>
      <c r="AT144" s="129" t="s">
        <v>163</v>
      </c>
      <c r="AU144" s="129" t="s">
        <v>103</v>
      </c>
      <c r="AY144" s="123" t="s">
        <v>239</v>
      </c>
      <c r="BK144" s="130">
        <f>SUM(BK145:BK146)</f>
        <v>0</v>
      </c>
    </row>
    <row r="145" spans="2:65" s="1" customFormat="1" ht="16.5" customHeight="1">
      <c r="B145" s="26"/>
      <c r="C145" s="146" t="s">
        <v>273</v>
      </c>
      <c r="D145" s="146" t="s">
        <v>471</v>
      </c>
      <c r="E145" s="147" t="s">
        <v>1938</v>
      </c>
      <c r="F145" s="148" t="s">
        <v>1939</v>
      </c>
      <c r="G145" s="149" t="s">
        <v>349</v>
      </c>
      <c r="H145" s="150">
        <v>150</v>
      </c>
      <c r="I145" s="313"/>
      <c r="J145" s="151">
        <f>ROUND(I145*H145,2)</f>
        <v>0</v>
      </c>
      <c r="K145" s="152"/>
      <c r="L145" s="26"/>
      <c r="M145" s="153" t="s">
        <v>103</v>
      </c>
      <c r="N145" s="106" t="s">
        <v>134</v>
      </c>
      <c r="P145" s="143">
        <f>O145*H145</f>
        <v>0</v>
      </c>
      <c r="Q145" s="143">
        <v>0</v>
      </c>
      <c r="R145" s="143">
        <f>Q145*H145</f>
        <v>0</v>
      </c>
      <c r="S145" s="143">
        <v>0</v>
      </c>
      <c r="T145" s="144">
        <f>S145*H145</f>
        <v>0</v>
      </c>
      <c r="AR145" s="145" t="s">
        <v>474</v>
      </c>
      <c r="AT145" s="145" t="s">
        <v>471</v>
      </c>
      <c r="AU145" s="145" t="s">
        <v>218</v>
      </c>
      <c r="AY145" s="15" t="s">
        <v>239</v>
      </c>
      <c r="BE145" s="110">
        <f>IF(N145="základná",J145,0)</f>
        <v>0</v>
      </c>
      <c r="BF145" s="110">
        <f>IF(N145="znížená",J145,0)</f>
        <v>0</v>
      </c>
      <c r="BG145" s="110">
        <f>IF(N145="zákl. prenesená",J145,0)</f>
        <v>0</v>
      </c>
      <c r="BH145" s="110">
        <f>IF(N145="zníž. prenesená",J145,0)</f>
        <v>0</v>
      </c>
      <c r="BI145" s="110">
        <f>IF(N145="nulová",J145,0)</f>
        <v>0</v>
      </c>
      <c r="BJ145" s="15" t="s">
        <v>218</v>
      </c>
      <c r="BK145" s="110">
        <f>ROUND(I145*H145,2)</f>
        <v>0</v>
      </c>
      <c r="BL145" s="15" t="s">
        <v>474</v>
      </c>
      <c r="BM145" s="145" t="s">
        <v>1940</v>
      </c>
    </row>
    <row r="146" spans="2:65" s="1" customFormat="1" ht="16.5" customHeight="1">
      <c r="B146" s="26"/>
      <c r="C146" s="146" t="s">
        <v>277</v>
      </c>
      <c r="D146" s="146" t="s">
        <v>471</v>
      </c>
      <c r="E146" s="147" t="s">
        <v>1941</v>
      </c>
      <c r="F146" s="148" t="s">
        <v>1942</v>
      </c>
      <c r="G146" s="149" t="s">
        <v>349</v>
      </c>
      <c r="H146" s="150">
        <v>35</v>
      </c>
      <c r="I146" s="313"/>
      <c r="J146" s="151">
        <f>ROUND(I146*H146,2)</f>
        <v>0</v>
      </c>
      <c r="K146" s="152"/>
      <c r="L146" s="26"/>
      <c r="M146" s="153" t="s">
        <v>103</v>
      </c>
      <c r="N146" s="106" t="s">
        <v>134</v>
      </c>
      <c r="P146" s="143">
        <f>O146*H146</f>
        <v>0</v>
      </c>
      <c r="Q146" s="143">
        <v>0</v>
      </c>
      <c r="R146" s="143">
        <f>Q146*H146</f>
        <v>0</v>
      </c>
      <c r="S146" s="143">
        <v>0</v>
      </c>
      <c r="T146" s="144">
        <f>S146*H146</f>
        <v>0</v>
      </c>
      <c r="AR146" s="145" t="s">
        <v>474</v>
      </c>
      <c r="AT146" s="145" t="s">
        <v>471</v>
      </c>
      <c r="AU146" s="145" t="s">
        <v>218</v>
      </c>
      <c r="AY146" s="15" t="s">
        <v>239</v>
      </c>
      <c r="BE146" s="110">
        <f>IF(N146="základná",J146,0)</f>
        <v>0</v>
      </c>
      <c r="BF146" s="110">
        <f>IF(N146="znížená",J146,0)</f>
        <v>0</v>
      </c>
      <c r="BG146" s="110">
        <f>IF(N146="zákl. prenesená",J146,0)</f>
        <v>0</v>
      </c>
      <c r="BH146" s="110">
        <f>IF(N146="zníž. prenesená",J146,0)</f>
        <v>0</v>
      </c>
      <c r="BI146" s="110">
        <f>IF(N146="nulová",J146,0)</f>
        <v>0</v>
      </c>
      <c r="BJ146" s="15" t="s">
        <v>218</v>
      </c>
      <c r="BK146" s="110">
        <f>ROUND(I146*H146,2)</f>
        <v>0</v>
      </c>
      <c r="BL146" s="15" t="s">
        <v>474</v>
      </c>
      <c r="BM146" s="145" t="s">
        <v>1943</v>
      </c>
    </row>
    <row r="147" spans="2:65" s="11" customFormat="1" ht="23.1" customHeight="1">
      <c r="B147" s="122"/>
      <c r="D147" s="123" t="s">
        <v>163</v>
      </c>
      <c r="E147" s="131" t="s">
        <v>197</v>
      </c>
      <c r="F147" s="131" t="s">
        <v>1944</v>
      </c>
      <c r="J147" s="132">
        <f>BK147</f>
        <v>0</v>
      </c>
      <c r="L147" s="122"/>
      <c r="M147" s="126"/>
      <c r="P147" s="127">
        <f>SUM(P148:P149)</f>
        <v>0</v>
      </c>
      <c r="R147" s="127">
        <f>SUM(R148:R149)</f>
        <v>0</v>
      </c>
      <c r="T147" s="128">
        <f>SUM(T148:T149)</f>
        <v>0</v>
      </c>
      <c r="AR147" s="123" t="s">
        <v>103</v>
      </c>
      <c r="AT147" s="129" t="s">
        <v>163</v>
      </c>
      <c r="AU147" s="129" t="s">
        <v>103</v>
      </c>
      <c r="AY147" s="123" t="s">
        <v>239</v>
      </c>
      <c r="BK147" s="130">
        <f>SUM(BK148:BK149)</f>
        <v>0</v>
      </c>
    </row>
    <row r="148" spans="2:65" s="1" customFormat="1" ht="62.85" customHeight="1">
      <c r="B148" s="26"/>
      <c r="C148" s="146" t="s">
        <v>281</v>
      </c>
      <c r="D148" s="146" t="s">
        <v>471</v>
      </c>
      <c r="E148" s="147" t="s">
        <v>1945</v>
      </c>
      <c r="F148" s="148" t="s">
        <v>1946</v>
      </c>
      <c r="G148" s="149" t="s">
        <v>243</v>
      </c>
      <c r="H148" s="150">
        <v>3</v>
      </c>
      <c r="I148" s="313"/>
      <c r="J148" s="151">
        <f>ROUND(I148*H148,2)</f>
        <v>0</v>
      </c>
      <c r="K148" s="152"/>
      <c r="L148" s="26"/>
      <c r="M148" s="153" t="s">
        <v>103</v>
      </c>
      <c r="N148" s="106" t="s">
        <v>134</v>
      </c>
      <c r="P148" s="143">
        <f>O148*H148</f>
        <v>0</v>
      </c>
      <c r="Q148" s="143">
        <v>0</v>
      </c>
      <c r="R148" s="143">
        <f>Q148*H148</f>
        <v>0</v>
      </c>
      <c r="S148" s="143">
        <v>0</v>
      </c>
      <c r="T148" s="144">
        <f>S148*H148</f>
        <v>0</v>
      </c>
      <c r="AR148" s="145" t="s">
        <v>244</v>
      </c>
      <c r="AT148" s="145" t="s">
        <v>471</v>
      </c>
      <c r="AU148" s="145" t="s">
        <v>218</v>
      </c>
      <c r="AY148" s="15" t="s">
        <v>239</v>
      </c>
      <c r="BE148" s="110">
        <f>IF(N148="základná",J148,0)</f>
        <v>0</v>
      </c>
      <c r="BF148" s="110">
        <f>IF(N148="znížená",J148,0)</f>
        <v>0</v>
      </c>
      <c r="BG148" s="110">
        <f>IF(N148="zákl. prenesená",J148,0)</f>
        <v>0</v>
      </c>
      <c r="BH148" s="110">
        <f>IF(N148="zníž. prenesená",J148,0)</f>
        <v>0</v>
      </c>
      <c r="BI148" s="110">
        <f>IF(N148="nulová",J148,0)</f>
        <v>0</v>
      </c>
      <c r="BJ148" s="15" t="s">
        <v>218</v>
      </c>
      <c r="BK148" s="110">
        <f>ROUND(I148*H148,2)</f>
        <v>0</v>
      </c>
      <c r="BL148" s="15" t="s">
        <v>244</v>
      </c>
      <c r="BM148" s="145" t="s">
        <v>1947</v>
      </c>
    </row>
    <row r="149" spans="2:65" s="1" customFormat="1" ht="33" customHeight="1">
      <c r="B149" s="26"/>
      <c r="C149" s="146" t="s">
        <v>285</v>
      </c>
      <c r="D149" s="146" t="s">
        <v>471</v>
      </c>
      <c r="E149" s="147" t="s">
        <v>1948</v>
      </c>
      <c r="F149" s="148" t="s">
        <v>1949</v>
      </c>
      <c r="G149" s="149" t="s">
        <v>243</v>
      </c>
      <c r="H149" s="150">
        <v>2</v>
      </c>
      <c r="I149" s="313"/>
      <c r="J149" s="151">
        <f>ROUND(I149*H149,2)</f>
        <v>0</v>
      </c>
      <c r="K149" s="152"/>
      <c r="L149" s="26"/>
      <c r="M149" s="153" t="s">
        <v>103</v>
      </c>
      <c r="N149" s="106" t="s">
        <v>134</v>
      </c>
      <c r="P149" s="143">
        <f>O149*H149</f>
        <v>0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244</v>
      </c>
      <c r="AT149" s="145" t="s">
        <v>471</v>
      </c>
      <c r="AU149" s="145" t="s">
        <v>218</v>
      </c>
      <c r="AY149" s="15" t="s">
        <v>239</v>
      </c>
      <c r="BE149" s="110">
        <f>IF(N149="základná",J149,0)</f>
        <v>0</v>
      </c>
      <c r="BF149" s="110">
        <f>IF(N149="znížená",J149,0)</f>
        <v>0</v>
      </c>
      <c r="BG149" s="110">
        <f>IF(N149="zákl. prenesená",J149,0)</f>
        <v>0</v>
      </c>
      <c r="BH149" s="110">
        <f>IF(N149="zníž. prenesená",J149,0)</f>
        <v>0</v>
      </c>
      <c r="BI149" s="110">
        <f>IF(N149="nulová",J149,0)</f>
        <v>0</v>
      </c>
      <c r="BJ149" s="15" t="s">
        <v>218</v>
      </c>
      <c r="BK149" s="110">
        <f>ROUND(I149*H149,2)</f>
        <v>0</v>
      </c>
      <c r="BL149" s="15" t="s">
        <v>244</v>
      </c>
      <c r="BM149" s="145" t="s">
        <v>1950</v>
      </c>
    </row>
    <row r="150" spans="2:65" s="11" customFormat="1" ht="23.1" customHeight="1">
      <c r="B150" s="122"/>
      <c r="D150" s="123" t="s">
        <v>163</v>
      </c>
      <c r="E150" s="131" t="s">
        <v>670</v>
      </c>
      <c r="F150" s="131" t="s">
        <v>1891</v>
      </c>
      <c r="J150" s="132">
        <f>BK150</f>
        <v>0</v>
      </c>
      <c r="L150" s="122"/>
      <c r="M150" s="126"/>
      <c r="P150" s="127">
        <f>SUM(P151:P156)</f>
        <v>0</v>
      </c>
      <c r="R150" s="127">
        <f>SUM(R151:R156)</f>
        <v>0</v>
      </c>
      <c r="T150" s="128">
        <f>SUM(T151:T156)</f>
        <v>0</v>
      </c>
      <c r="AR150" s="123" t="s">
        <v>249</v>
      </c>
      <c r="AT150" s="129" t="s">
        <v>163</v>
      </c>
      <c r="AU150" s="129" t="s">
        <v>103</v>
      </c>
      <c r="AY150" s="123" t="s">
        <v>239</v>
      </c>
      <c r="BK150" s="130">
        <f>SUM(BK151:BK156)</f>
        <v>0</v>
      </c>
    </row>
    <row r="151" spans="2:65" s="1" customFormat="1" ht="16.5" customHeight="1">
      <c r="B151" s="26"/>
      <c r="C151" s="146" t="s">
        <v>289</v>
      </c>
      <c r="D151" s="146" t="s">
        <v>471</v>
      </c>
      <c r="E151" s="147" t="s">
        <v>1951</v>
      </c>
      <c r="F151" s="148" t="s">
        <v>1952</v>
      </c>
      <c r="G151" s="149" t="s">
        <v>243</v>
      </c>
      <c r="H151" s="150">
        <v>5</v>
      </c>
      <c r="I151" s="313"/>
      <c r="J151" s="151">
        <f t="shared" ref="J151:J156" si="15">ROUND(I151*H151,2)</f>
        <v>0</v>
      </c>
      <c r="K151" s="152"/>
      <c r="L151" s="26"/>
      <c r="M151" s="153" t="s">
        <v>103</v>
      </c>
      <c r="N151" s="106" t="s">
        <v>134</v>
      </c>
      <c r="P151" s="143">
        <f t="shared" ref="P151:P156" si="16">O151*H151</f>
        <v>0</v>
      </c>
      <c r="Q151" s="143">
        <v>0</v>
      </c>
      <c r="R151" s="143">
        <f t="shared" ref="R151:R156" si="17">Q151*H151</f>
        <v>0</v>
      </c>
      <c r="S151" s="143">
        <v>0</v>
      </c>
      <c r="T151" s="144">
        <f t="shared" ref="T151:T156" si="18">S151*H151</f>
        <v>0</v>
      </c>
      <c r="AR151" s="145" t="s">
        <v>474</v>
      </c>
      <c r="AT151" s="145" t="s">
        <v>471</v>
      </c>
      <c r="AU151" s="145" t="s">
        <v>218</v>
      </c>
      <c r="AY151" s="15" t="s">
        <v>239</v>
      </c>
      <c r="BE151" s="110">
        <f t="shared" ref="BE151:BE156" si="19">IF(N151="základná",J151,0)</f>
        <v>0</v>
      </c>
      <c r="BF151" s="110">
        <f t="shared" ref="BF151:BF156" si="20">IF(N151="znížená",J151,0)</f>
        <v>0</v>
      </c>
      <c r="BG151" s="110">
        <f t="shared" ref="BG151:BG156" si="21">IF(N151="zákl. prenesená",J151,0)</f>
        <v>0</v>
      </c>
      <c r="BH151" s="110">
        <f t="shared" ref="BH151:BH156" si="22">IF(N151="zníž. prenesená",J151,0)</f>
        <v>0</v>
      </c>
      <c r="BI151" s="110">
        <f t="shared" ref="BI151:BI156" si="23">IF(N151="nulová",J151,0)</f>
        <v>0</v>
      </c>
      <c r="BJ151" s="15" t="s">
        <v>218</v>
      </c>
      <c r="BK151" s="110">
        <f t="shared" ref="BK151:BK156" si="24">ROUND(I151*H151,2)</f>
        <v>0</v>
      </c>
      <c r="BL151" s="15" t="s">
        <v>474</v>
      </c>
      <c r="BM151" s="145" t="s">
        <v>1953</v>
      </c>
    </row>
    <row r="152" spans="2:65" s="1" customFormat="1" ht="16.5" customHeight="1">
      <c r="B152" s="26"/>
      <c r="C152" s="146" t="s">
        <v>293</v>
      </c>
      <c r="D152" s="146" t="s">
        <v>471</v>
      </c>
      <c r="E152" s="147" t="s">
        <v>1954</v>
      </c>
      <c r="F152" s="148" t="s">
        <v>1955</v>
      </c>
      <c r="G152" s="149" t="s">
        <v>696</v>
      </c>
      <c r="H152" s="150">
        <v>2</v>
      </c>
      <c r="I152" s="313"/>
      <c r="J152" s="151">
        <f t="shared" si="15"/>
        <v>0</v>
      </c>
      <c r="K152" s="152"/>
      <c r="L152" s="26"/>
      <c r="M152" s="153" t="s">
        <v>103</v>
      </c>
      <c r="N152" s="106" t="s">
        <v>134</v>
      </c>
      <c r="P152" s="143">
        <f t="shared" si="16"/>
        <v>0</v>
      </c>
      <c r="Q152" s="143">
        <v>0</v>
      </c>
      <c r="R152" s="143">
        <f t="shared" si="17"/>
        <v>0</v>
      </c>
      <c r="S152" s="143">
        <v>0</v>
      </c>
      <c r="T152" s="144">
        <f t="shared" si="18"/>
        <v>0</v>
      </c>
      <c r="AR152" s="145" t="s">
        <v>474</v>
      </c>
      <c r="AT152" s="145" t="s">
        <v>471</v>
      </c>
      <c r="AU152" s="145" t="s">
        <v>218</v>
      </c>
      <c r="AY152" s="15" t="s">
        <v>239</v>
      </c>
      <c r="BE152" s="110">
        <f t="shared" si="19"/>
        <v>0</v>
      </c>
      <c r="BF152" s="110">
        <f t="shared" si="20"/>
        <v>0</v>
      </c>
      <c r="BG152" s="110">
        <f t="shared" si="21"/>
        <v>0</v>
      </c>
      <c r="BH152" s="110">
        <f t="shared" si="22"/>
        <v>0</v>
      </c>
      <c r="BI152" s="110">
        <f t="shared" si="23"/>
        <v>0</v>
      </c>
      <c r="BJ152" s="15" t="s">
        <v>218</v>
      </c>
      <c r="BK152" s="110">
        <f t="shared" si="24"/>
        <v>0</v>
      </c>
      <c r="BL152" s="15" t="s">
        <v>474</v>
      </c>
      <c r="BM152" s="145" t="s">
        <v>1956</v>
      </c>
    </row>
    <row r="153" spans="2:65" s="1" customFormat="1" ht="24.2" customHeight="1">
      <c r="B153" s="26"/>
      <c r="C153" s="146" t="s">
        <v>297</v>
      </c>
      <c r="D153" s="146" t="s">
        <v>471</v>
      </c>
      <c r="E153" s="147" t="s">
        <v>1957</v>
      </c>
      <c r="F153" s="148" t="s">
        <v>1958</v>
      </c>
      <c r="G153" s="149" t="s">
        <v>349</v>
      </c>
      <c r="H153" s="150">
        <v>25</v>
      </c>
      <c r="I153" s="313"/>
      <c r="J153" s="151">
        <f t="shared" si="15"/>
        <v>0</v>
      </c>
      <c r="K153" s="152"/>
      <c r="L153" s="26"/>
      <c r="M153" s="153" t="s">
        <v>103</v>
      </c>
      <c r="N153" s="106" t="s">
        <v>134</v>
      </c>
      <c r="P153" s="143">
        <f t="shared" si="16"/>
        <v>0</v>
      </c>
      <c r="Q153" s="143">
        <v>0</v>
      </c>
      <c r="R153" s="143">
        <f t="shared" si="17"/>
        <v>0</v>
      </c>
      <c r="S153" s="143">
        <v>0</v>
      </c>
      <c r="T153" s="144">
        <f t="shared" si="18"/>
        <v>0</v>
      </c>
      <c r="AR153" s="145" t="s">
        <v>474</v>
      </c>
      <c r="AT153" s="145" t="s">
        <v>471</v>
      </c>
      <c r="AU153" s="145" t="s">
        <v>218</v>
      </c>
      <c r="AY153" s="15" t="s">
        <v>239</v>
      </c>
      <c r="BE153" s="110">
        <f t="shared" si="19"/>
        <v>0</v>
      </c>
      <c r="BF153" s="110">
        <f t="shared" si="20"/>
        <v>0</v>
      </c>
      <c r="BG153" s="110">
        <f t="shared" si="21"/>
        <v>0</v>
      </c>
      <c r="BH153" s="110">
        <f t="shared" si="22"/>
        <v>0</v>
      </c>
      <c r="BI153" s="110">
        <f t="shared" si="23"/>
        <v>0</v>
      </c>
      <c r="BJ153" s="15" t="s">
        <v>218</v>
      </c>
      <c r="BK153" s="110">
        <f t="shared" si="24"/>
        <v>0</v>
      </c>
      <c r="BL153" s="15" t="s">
        <v>474</v>
      </c>
      <c r="BM153" s="145" t="s">
        <v>1959</v>
      </c>
    </row>
    <row r="154" spans="2:65" s="1" customFormat="1" ht="24.2" customHeight="1">
      <c r="B154" s="26"/>
      <c r="C154" s="146" t="s">
        <v>301</v>
      </c>
      <c r="D154" s="146" t="s">
        <v>471</v>
      </c>
      <c r="E154" s="147" t="s">
        <v>1960</v>
      </c>
      <c r="F154" s="148" t="s">
        <v>1961</v>
      </c>
      <c r="G154" s="149" t="s">
        <v>349</v>
      </c>
      <c r="H154" s="150">
        <v>30</v>
      </c>
      <c r="I154" s="313"/>
      <c r="J154" s="151">
        <f t="shared" si="15"/>
        <v>0</v>
      </c>
      <c r="K154" s="152"/>
      <c r="L154" s="26"/>
      <c r="M154" s="153" t="s">
        <v>103</v>
      </c>
      <c r="N154" s="106" t="s">
        <v>134</v>
      </c>
      <c r="P154" s="143">
        <f t="shared" si="16"/>
        <v>0</v>
      </c>
      <c r="Q154" s="143">
        <v>0</v>
      </c>
      <c r="R154" s="143">
        <f t="shared" si="17"/>
        <v>0</v>
      </c>
      <c r="S154" s="143">
        <v>0</v>
      </c>
      <c r="T154" s="144">
        <f t="shared" si="18"/>
        <v>0</v>
      </c>
      <c r="AR154" s="145" t="s">
        <v>474</v>
      </c>
      <c r="AT154" s="145" t="s">
        <v>471</v>
      </c>
      <c r="AU154" s="145" t="s">
        <v>218</v>
      </c>
      <c r="AY154" s="15" t="s">
        <v>239</v>
      </c>
      <c r="BE154" s="110">
        <f t="shared" si="19"/>
        <v>0</v>
      </c>
      <c r="BF154" s="110">
        <f t="shared" si="20"/>
        <v>0</v>
      </c>
      <c r="BG154" s="110">
        <f t="shared" si="21"/>
        <v>0</v>
      </c>
      <c r="BH154" s="110">
        <f t="shared" si="22"/>
        <v>0</v>
      </c>
      <c r="BI154" s="110">
        <f t="shared" si="23"/>
        <v>0</v>
      </c>
      <c r="BJ154" s="15" t="s">
        <v>218</v>
      </c>
      <c r="BK154" s="110">
        <f t="shared" si="24"/>
        <v>0</v>
      </c>
      <c r="BL154" s="15" t="s">
        <v>474</v>
      </c>
      <c r="BM154" s="145" t="s">
        <v>1962</v>
      </c>
    </row>
    <row r="155" spans="2:65" s="1" customFormat="1" ht="24.2" customHeight="1">
      <c r="B155" s="26"/>
      <c r="C155" s="146" t="s">
        <v>305</v>
      </c>
      <c r="D155" s="146" t="s">
        <v>471</v>
      </c>
      <c r="E155" s="147" t="s">
        <v>1963</v>
      </c>
      <c r="F155" s="148" t="s">
        <v>1964</v>
      </c>
      <c r="G155" s="149" t="s">
        <v>349</v>
      </c>
      <c r="H155" s="150">
        <v>75</v>
      </c>
      <c r="I155" s="313"/>
      <c r="J155" s="151">
        <f t="shared" si="15"/>
        <v>0</v>
      </c>
      <c r="K155" s="152"/>
      <c r="L155" s="26"/>
      <c r="M155" s="153" t="s">
        <v>103</v>
      </c>
      <c r="N155" s="106" t="s">
        <v>134</v>
      </c>
      <c r="P155" s="143">
        <f t="shared" si="16"/>
        <v>0</v>
      </c>
      <c r="Q155" s="143">
        <v>0</v>
      </c>
      <c r="R155" s="143">
        <f t="shared" si="17"/>
        <v>0</v>
      </c>
      <c r="S155" s="143">
        <v>0</v>
      </c>
      <c r="T155" s="144">
        <f t="shared" si="18"/>
        <v>0</v>
      </c>
      <c r="AR155" s="145" t="s">
        <v>474</v>
      </c>
      <c r="AT155" s="145" t="s">
        <v>471</v>
      </c>
      <c r="AU155" s="145" t="s">
        <v>218</v>
      </c>
      <c r="AY155" s="15" t="s">
        <v>239</v>
      </c>
      <c r="BE155" s="110">
        <f t="shared" si="19"/>
        <v>0</v>
      </c>
      <c r="BF155" s="110">
        <f t="shared" si="20"/>
        <v>0</v>
      </c>
      <c r="BG155" s="110">
        <f t="shared" si="21"/>
        <v>0</v>
      </c>
      <c r="BH155" s="110">
        <f t="shared" si="22"/>
        <v>0</v>
      </c>
      <c r="BI155" s="110">
        <f t="shared" si="23"/>
        <v>0</v>
      </c>
      <c r="BJ155" s="15" t="s">
        <v>218</v>
      </c>
      <c r="BK155" s="110">
        <f t="shared" si="24"/>
        <v>0</v>
      </c>
      <c r="BL155" s="15" t="s">
        <v>474</v>
      </c>
      <c r="BM155" s="145" t="s">
        <v>1965</v>
      </c>
    </row>
    <row r="156" spans="2:65" s="1" customFormat="1" ht="21.75" customHeight="1">
      <c r="B156" s="26"/>
      <c r="C156" s="146" t="s">
        <v>309</v>
      </c>
      <c r="D156" s="146" t="s">
        <v>471</v>
      </c>
      <c r="E156" s="147" t="s">
        <v>1966</v>
      </c>
      <c r="F156" s="148" t="s">
        <v>1967</v>
      </c>
      <c r="G156" s="149" t="s">
        <v>696</v>
      </c>
      <c r="H156" s="150">
        <v>8</v>
      </c>
      <c r="I156" s="313"/>
      <c r="J156" s="151">
        <f t="shared" si="15"/>
        <v>0</v>
      </c>
      <c r="K156" s="152"/>
      <c r="L156" s="26"/>
      <c r="M156" s="153" t="s">
        <v>103</v>
      </c>
      <c r="N156" s="106" t="s">
        <v>134</v>
      </c>
      <c r="P156" s="143">
        <f t="shared" si="16"/>
        <v>0</v>
      </c>
      <c r="Q156" s="143">
        <v>0</v>
      </c>
      <c r="R156" s="143">
        <f t="shared" si="17"/>
        <v>0</v>
      </c>
      <c r="S156" s="143">
        <v>0</v>
      </c>
      <c r="T156" s="144">
        <f t="shared" si="18"/>
        <v>0</v>
      </c>
      <c r="AR156" s="145" t="s">
        <v>474</v>
      </c>
      <c r="AT156" s="145" t="s">
        <v>471</v>
      </c>
      <c r="AU156" s="145" t="s">
        <v>218</v>
      </c>
      <c r="AY156" s="15" t="s">
        <v>239</v>
      </c>
      <c r="BE156" s="110">
        <f t="shared" si="19"/>
        <v>0</v>
      </c>
      <c r="BF156" s="110">
        <f t="shared" si="20"/>
        <v>0</v>
      </c>
      <c r="BG156" s="110">
        <f t="shared" si="21"/>
        <v>0</v>
      </c>
      <c r="BH156" s="110">
        <f t="shared" si="22"/>
        <v>0</v>
      </c>
      <c r="BI156" s="110">
        <f t="shared" si="23"/>
        <v>0</v>
      </c>
      <c r="BJ156" s="15" t="s">
        <v>218</v>
      </c>
      <c r="BK156" s="110">
        <f t="shared" si="24"/>
        <v>0</v>
      </c>
      <c r="BL156" s="15" t="s">
        <v>474</v>
      </c>
      <c r="BM156" s="145" t="s">
        <v>1968</v>
      </c>
    </row>
    <row r="157" spans="2:65" s="11" customFormat="1" ht="26.1" customHeight="1">
      <c r="B157" s="122"/>
      <c r="D157" s="123" t="s">
        <v>163</v>
      </c>
      <c r="E157" s="124" t="s">
        <v>1901</v>
      </c>
      <c r="F157" s="124" t="s">
        <v>1902</v>
      </c>
      <c r="J157" s="125">
        <f>BK157</f>
        <v>0</v>
      </c>
      <c r="L157" s="122"/>
      <c r="M157" s="126"/>
      <c r="P157" s="127">
        <f>SUM(P158:P159)</f>
        <v>0</v>
      </c>
      <c r="R157" s="127">
        <f>SUM(R158:R159)</f>
        <v>0</v>
      </c>
      <c r="T157" s="128">
        <f>SUM(T158:T159)</f>
        <v>0</v>
      </c>
      <c r="AR157" s="123" t="s">
        <v>103</v>
      </c>
      <c r="AT157" s="129" t="s">
        <v>163</v>
      </c>
      <c r="AU157" s="129" t="s">
        <v>164</v>
      </c>
      <c r="AY157" s="123" t="s">
        <v>239</v>
      </c>
      <c r="BK157" s="130">
        <f>SUM(BK158:BK159)</f>
        <v>0</v>
      </c>
    </row>
    <row r="158" spans="2:65" s="1" customFormat="1" ht="33" customHeight="1">
      <c r="B158" s="26"/>
      <c r="C158" s="146" t="s">
        <v>313</v>
      </c>
      <c r="D158" s="146" t="s">
        <v>471</v>
      </c>
      <c r="E158" s="147" t="s">
        <v>1969</v>
      </c>
      <c r="F158" s="148" t="s">
        <v>1970</v>
      </c>
      <c r="G158" s="149" t="s">
        <v>1910</v>
      </c>
      <c r="H158" s="150">
        <v>1</v>
      </c>
      <c r="I158" s="313"/>
      <c r="J158" s="151">
        <f>ROUND(I158*H158,2)</f>
        <v>0</v>
      </c>
      <c r="K158" s="152"/>
      <c r="L158" s="26"/>
      <c r="M158" s="153" t="s">
        <v>103</v>
      </c>
      <c r="N158" s="106" t="s">
        <v>134</v>
      </c>
      <c r="P158" s="143">
        <f>O158*H158</f>
        <v>0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474</v>
      </c>
      <c r="AT158" s="145" t="s">
        <v>471</v>
      </c>
      <c r="AU158" s="145" t="s">
        <v>103</v>
      </c>
      <c r="AY158" s="15" t="s">
        <v>239</v>
      </c>
      <c r="BE158" s="110">
        <f>IF(N158="základná",J158,0)</f>
        <v>0</v>
      </c>
      <c r="BF158" s="110">
        <f>IF(N158="znížená",J158,0)</f>
        <v>0</v>
      </c>
      <c r="BG158" s="110">
        <f>IF(N158="zákl. prenesená",J158,0)</f>
        <v>0</v>
      </c>
      <c r="BH158" s="110">
        <f>IF(N158="zníž. prenesená",J158,0)</f>
        <v>0</v>
      </c>
      <c r="BI158" s="110">
        <f>IF(N158="nulová",J158,0)</f>
        <v>0</v>
      </c>
      <c r="BJ158" s="15" t="s">
        <v>218</v>
      </c>
      <c r="BK158" s="110">
        <f>ROUND(I158*H158,2)</f>
        <v>0</v>
      </c>
      <c r="BL158" s="15" t="s">
        <v>474</v>
      </c>
      <c r="BM158" s="145" t="s">
        <v>1971</v>
      </c>
    </row>
    <row r="159" spans="2:65" s="1" customFormat="1" ht="16.5" customHeight="1">
      <c r="B159" s="26"/>
      <c r="C159" s="146" t="s">
        <v>317</v>
      </c>
      <c r="D159" s="146" t="s">
        <v>471</v>
      </c>
      <c r="E159" s="147" t="s">
        <v>1972</v>
      </c>
      <c r="F159" s="148" t="s">
        <v>1904</v>
      </c>
      <c r="G159" s="149" t="s">
        <v>243</v>
      </c>
      <c r="H159" s="150">
        <v>1</v>
      </c>
      <c r="I159" s="313"/>
      <c r="J159" s="151">
        <f>ROUND(I159*H159,2)</f>
        <v>0</v>
      </c>
      <c r="K159" s="152"/>
      <c r="L159" s="26"/>
      <c r="M159" s="153" t="s">
        <v>103</v>
      </c>
      <c r="N159" s="106" t="s">
        <v>134</v>
      </c>
      <c r="P159" s="143">
        <f>O159*H159</f>
        <v>0</v>
      </c>
      <c r="Q159" s="143">
        <v>0</v>
      </c>
      <c r="R159" s="143">
        <f>Q159*H159</f>
        <v>0</v>
      </c>
      <c r="S159" s="143">
        <v>0</v>
      </c>
      <c r="T159" s="144">
        <f>S159*H159</f>
        <v>0</v>
      </c>
      <c r="AR159" s="145" t="s">
        <v>474</v>
      </c>
      <c r="AT159" s="145" t="s">
        <v>471</v>
      </c>
      <c r="AU159" s="145" t="s">
        <v>103</v>
      </c>
      <c r="AY159" s="15" t="s">
        <v>239</v>
      </c>
      <c r="BE159" s="110">
        <f>IF(N159="základná",J159,0)</f>
        <v>0</v>
      </c>
      <c r="BF159" s="110">
        <f>IF(N159="znížená",J159,0)</f>
        <v>0</v>
      </c>
      <c r="BG159" s="110">
        <f>IF(N159="zákl. prenesená",J159,0)</f>
        <v>0</v>
      </c>
      <c r="BH159" s="110">
        <f>IF(N159="zníž. prenesená",J159,0)</f>
        <v>0</v>
      </c>
      <c r="BI159" s="110">
        <f>IF(N159="nulová",J159,0)</f>
        <v>0</v>
      </c>
      <c r="BJ159" s="15" t="s">
        <v>218</v>
      </c>
      <c r="BK159" s="110">
        <f>ROUND(I159*H159,2)</f>
        <v>0</v>
      </c>
      <c r="BL159" s="15" t="s">
        <v>474</v>
      </c>
      <c r="BM159" s="145" t="s">
        <v>1973</v>
      </c>
    </row>
    <row r="160" spans="2:65" s="11" customFormat="1" ht="26.1" customHeight="1">
      <c r="B160" s="122"/>
      <c r="D160" s="123" t="s">
        <v>163</v>
      </c>
      <c r="E160" s="124" t="s">
        <v>1906</v>
      </c>
      <c r="F160" s="124" t="s">
        <v>1907</v>
      </c>
      <c r="J160" s="125">
        <f>BK160</f>
        <v>0</v>
      </c>
      <c r="L160" s="122"/>
      <c r="M160" s="126"/>
      <c r="P160" s="127">
        <f>P161</f>
        <v>0</v>
      </c>
      <c r="R160" s="127">
        <f>R161</f>
        <v>0</v>
      </c>
      <c r="T160" s="128">
        <f>T161</f>
        <v>0</v>
      </c>
      <c r="AR160" s="123" t="s">
        <v>103</v>
      </c>
      <c r="AT160" s="129" t="s">
        <v>163</v>
      </c>
      <c r="AU160" s="129" t="s">
        <v>164</v>
      </c>
      <c r="AY160" s="123" t="s">
        <v>239</v>
      </c>
      <c r="BK160" s="130">
        <f>BK161</f>
        <v>0</v>
      </c>
    </row>
    <row r="161" spans="2:65" s="1" customFormat="1" ht="24.2" customHeight="1">
      <c r="B161" s="26"/>
      <c r="C161" s="146" t="s">
        <v>321</v>
      </c>
      <c r="D161" s="146" t="s">
        <v>471</v>
      </c>
      <c r="E161" s="147" t="s">
        <v>1908</v>
      </c>
      <c r="F161" s="148" t="s">
        <v>1909</v>
      </c>
      <c r="G161" s="149" t="s">
        <v>1910</v>
      </c>
      <c r="H161" s="150">
        <v>1</v>
      </c>
      <c r="I161" s="313"/>
      <c r="J161" s="151">
        <f>ROUND(I161*H161,2)</f>
        <v>0</v>
      </c>
      <c r="K161" s="152"/>
      <c r="L161" s="26"/>
      <c r="M161" s="154" t="s">
        <v>103</v>
      </c>
      <c r="N161" s="155" t="s">
        <v>134</v>
      </c>
      <c r="O161" s="156"/>
      <c r="P161" s="157">
        <f>O161*H161</f>
        <v>0</v>
      </c>
      <c r="Q161" s="157">
        <v>0</v>
      </c>
      <c r="R161" s="157">
        <f>Q161*H161</f>
        <v>0</v>
      </c>
      <c r="S161" s="157">
        <v>0</v>
      </c>
      <c r="T161" s="158">
        <f>S161*H161</f>
        <v>0</v>
      </c>
      <c r="AR161" s="145" t="s">
        <v>474</v>
      </c>
      <c r="AT161" s="145" t="s">
        <v>471</v>
      </c>
      <c r="AU161" s="145" t="s">
        <v>103</v>
      </c>
      <c r="AY161" s="15" t="s">
        <v>239</v>
      </c>
      <c r="BE161" s="110">
        <f>IF(N161="základná",J161,0)</f>
        <v>0</v>
      </c>
      <c r="BF161" s="110">
        <f>IF(N161="znížená",J161,0)</f>
        <v>0</v>
      </c>
      <c r="BG161" s="110">
        <f>IF(N161="zákl. prenesená",J161,0)</f>
        <v>0</v>
      </c>
      <c r="BH161" s="110">
        <f>IF(N161="zníž. prenesená",J161,0)</f>
        <v>0</v>
      </c>
      <c r="BI161" s="110">
        <f>IF(N161="nulová",J161,0)</f>
        <v>0</v>
      </c>
      <c r="BJ161" s="15" t="s">
        <v>218</v>
      </c>
      <c r="BK161" s="110">
        <f>ROUND(I161*H161,2)</f>
        <v>0</v>
      </c>
      <c r="BL161" s="15" t="s">
        <v>474</v>
      </c>
      <c r="BM161" s="145" t="s">
        <v>1974</v>
      </c>
    </row>
    <row r="162" spans="2:65" s="1" customFormat="1" ht="6.95" customHeight="1">
      <c r="B162" s="36"/>
      <c r="C162" s="37"/>
      <c r="D162" s="37"/>
      <c r="E162" s="37"/>
      <c r="F162" s="37"/>
      <c r="G162" s="37"/>
      <c r="H162" s="37"/>
      <c r="I162" s="37"/>
      <c r="J162" s="37"/>
      <c r="K162" s="37"/>
      <c r="L162" s="26"/>
    </row>
  </sheetData>
  <sheetProtection algorithmName="SHA-512" hashValue="QjGAq2k0YzAYgxNhTG8I3GuM7JivUPPrM+4+k/4Xi27DwMHXz17Y0bfykDa6RzjhIQGb7TDrOOpdM1AJBPGIOw==" saltValue="AporqKdx8Beyq6Vf00qMDg==" spinCount="100000" sheet="1" objects="1" scenarios="1"/>
  <mergeCells count="14">
    <mergeCell ref="E9:H9"/>
    <mergeCell ref="D107:F107"/>
    <mergeCell ref="L2:V2"/>
    <mergeCell ref="D110:F110"/>
    <mergeCell ref="E85:H85"/>
    <mergeCell ref="E7:H7"/>
    <mergeCell ref="E87:H87"/>
    <mergeCell ref="D108:F108"/>
    <mergeCell ref="E125:H125"/>
    <mergeCell ref="E27:H27"/>
    <mergeCell ref="D109:F109"/>
    <mergeCell ref="E123:H123"/>
    <mergeCell ref="E18:H18"/>
    <mergeCell ref="D111:F11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BM162"/>
  <sheetViews>
    <sheetView showGridLines="0" tabSelected="1" topLeftCell="A124" workbookViewId="0">
      <selection activeCell="I131" sqref="I131"/>
    </sheetView>
  </sheetViews>
  <sheetFormatPr defaultRowHeight="9.9499999999999993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AT2" s="15" t="s">
        <v>199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164</v>
      </c>
    </row>
    <row r="4" spans="2:46" ht="24.95" customHeight="1">
      <c r="B4" s="18"/>
      <c r="D4" s="19" t="s">
        <v>200</v>
      </c>
      <c r="L4" s="18"/>
      <c r="M4" s="74" t="s">
        <v>111</v>
      </c>
      <c r="AT4" s="15" t="s">
        <v>106</v>
      </c>
    </row>
    <row r="5" spans="2:46" ht="6.95" customHeight="1">
      <c r="B5" s="18"/>
      <c r="L5" s="18"/>
    </row>
    <row r="6" spans="2:46" ht="12" customHeight="1">
      <c r="B6" s="18"/>
      <c r="D6" s="23" t="s">
        <v>1</v>
      </c>
      <c r="L6" s="18"/>
    </row>
    <row r="7" spans="2:46" ht="16.5" customHeight="1">
      <c r="B7" s="18"/>
      <c r="E7" s="316" t="str">
        <f>'Rekapitulácia objektov stavby'!K6</f>
        <v>Strategické územie Valalíky</v>
      </c>
      <c r="F7" s="406"/>
      <c r="G7" s="406"/>
      <c r="H7" s="406"/>
      <c r="L7" s="18"/>
    </row>
    <row r="8" spans="2:46" s="1" customFormat="1" ht="12" customHeight="1">
      <c r="B8" s="26"/>
      <c r="D8" s="23" t="s">
        <v>201</v>
      </c>
      <c r="L8" s="26"/>
    </row>
    <row r="9" spans="2:46" s="1" customFormat="1" ht="16.5" customHeight="1">
      <c r="B9" s="26"/>
      <c r="E9" s="318" t="s">
        <v>1975</v>
      </c>
      <c r="F9" s="317"/>
      <c r="G9" s="317"/>
      <c r="H9" s="317"/>
      <c r="L9" s="26"/>
    </row>
    <row r="10" spans="2:46" s="1" customFormat="1">
      <c r="B10" s="26"/>
      <c r="L10" s="26"/>
    </row>
    <row r="11" spans="2:46" s="1" customFormat="1" ht="12" customHeight="1">
      <c r="B11" s="26"/>
      <c r="D11" s="23" t="s">
        <v>117</v>
      </c>
      <c r="F11" s="22" t="s">
        <v>103</v>
      </c>
      <c r="I11" s="23" t="s">
        <v>118</v>
      </c>
      <c r="J11" s="22" t="s">
        <v>103</v>
      </c>
      <c r="L11" s="26"/>
    </row>
    <row r="12" spans="2:46" s="1" customFormat="1" ht="12" customHeight="1">
      <c r="B12" s="26"/>
      <c r="D12" s="23" t="s">
        <v>4</v>
      </c>
      <c r="F12" s="22" t="s">
        <v>119</v>
      </c>
      <c r="I12" s="23" t="s">
        <v>13</v>
      </c>
      <c r="J12" s="42" t="str">
        <f>'Rekapitulácia objektov stavby'!AN8</f>
        <v>27. 7. 2026</v>
      </c>
      <c r="L12" s="26"/>
    </row>
    <row r="13" spans="2:46" s="1" customFormat="1" ht="10.9" customHeight="1">
      <c r="B13" s="26"/>
      <c r="L13" s="26"/>
    </row>
    <row r="14" spans="2:46" s="1" customFormat="1" ht="12" customHeight="1">
      <c r="B14" s="26"/>
      <c r="D14" s="23" t="s">
        <v>6</v>
      </c>
      <c r="I14" s="23" t="s">
        <v>10</v>
      </c>
      <c r="J14" s="22" t="s">
        <v>103</v>
      </c>
      <c r="L14" s="26"/>
    </row>
    <row r="15" spans="2:46" s="1" customFormat="1" ht="18" customHeight="1">
      <c r="B15" s="26"/>
      <c r="E15" s="22" t="s">
        <v>121</v>
      </c>
      <c r="I15" s="23" t="s">
        <v>122</v>
      </c>
      <c r="J15" s="22" t="s">
        <v>103</v>
      </c>
      <c r="L15" s="26"/>
    </row>
    <row r="16" spans="2:46" s="1" customFormat="1" ht="6.95" customHeight="1">
      <c r="B16" s="26"/>
      <c r="L16" s="26"/>
    </row>
    <row r="17" spans="2:12" s="1" customFormat="1" ht="12" customHeight="1">
      <c r="B17" s="26"/>
      <c r="D17" s="23" t="s">
        <v>123</v>
      </c>
      <c r="I17" s="23" t="s">
        <v>10</v>
      </c>
      <c r="J17" s="24">
        <f>'Rekapitulácia objektov stavby'!AN13</f>
        <v>0</v>
      </c>
      <c r="L17" s="26"/>
    </row>
    <row r="18" spans="2:12" s="1" customFormat="1" ht="18" customHeight="1">
      <c r="B18" s="26"/>
      <c r="E18" s="322">
        <f>'Rekapitulácia objektov stavby'!E14</f>
        <v>0</v>
      </c>
      <c r="F18" s="317"/>
      <c r="G18" s="317"/>
      <c r="H18" s="317"/>
      <c r="I18" s="23" t="s">
        <v>122</v>
      </c>
      <c r="J18" s="24">
        <f>'Rekapitulácia objektov stavby'!AN14</f>
        <v>0</v>
      </c>
      <c r="L18" s="26"/>
    </row>
    <row r="19" spans="2:12" s="1" customFormat="1" ht="6.95" customHeight="1">
      <c r="B19" s="26"/>
      <c r="L19" s="26"/>
    </row>
    <row r="20" spans="2:12" s="1" customFormat="1" ht="12" customHeight="1">
      <c r="B20" s="26"/>
      <c r="D20" s="23" t="s">
        <v>124</v>
      </c>
      <c r="I20" s="23" t="s">
        <v>10</v>
      </c>
      <c r="J20" s="22" t="s">
        <v>103</v>
      </c>
      <c r="L20" s="26"/>
    </row>
    <row r="21" spans="2:12" s="1" customFormat="1" ht="18" customHeight="1">
      <c r="B21" s="26"/>
      <c r="E21" s="22" t="s">
        <v>125</v>
      </c>
      <c r="I21" s="23" t="s">
        <v>122</v>
      </c>
      <c r="J21" s="22" t="s">
        <v>103</v>
      </c>
      <c r="L21" s="26"/>
    </row>
    <row r="22" spans="2:12" s="1" customFormat="1" ht="6.95" customHeight="1">
      <c r="B22" s="26"/>
      <c r="L22" s="26"/>
    </row>
    <row r="23" spans="2:12" s="1" customFormat="1" ht="12" customHeight="1">
      <c r="B23" s="26"/>
      <c r="D23" s="23" t="s">
        <v>127</v>
      </c>
      <c r="I23" s="23" t="s">
        <v>10</v>
      </c>
      <c r="J23" s="22" t="str">
        <f>IF('Rekapitulácia objektov stavby'!AN19="","",'Rekapitulácia objektov stavby'!AN19)</f>
        <v>1</v>
      </c>
      <c r="L23" s="26"/>
    </row>
    <row r="24" spans="2:12" s="1" customFormat="1" ht="18" customHeight="1">
      <c r="B24" s="26"/>
      <c r="E24" s="22" t="str">
        <f>IF('Rekapitulácia objektov stavby'!E20="","",'Rekapitulácia objektov stavby'!E20)</f>
        <v xml:space="preserve"> </v>
      </c>
      <c r="I24" s="23" t="s">
        <v>122</v>
      </c>
      <c r="J24" s="22" t="str">
        <f>IF('Rekapitulácia objektov stavby'!AN20="","",'Rekapitulácia objektov stavby'!AN20)</f>
        <v>1</v>
      </c>
      <c r="L24" s="26"/>
    </row>
    <row r="25" spans="2:12" s="1" customFormat="1" ht="6.95" customHeight="1">
      <c r="B25" s="26"/>
      <c r="L25" s="26"/>
    </row>
    <row r="26" spans="2:12" s="1" customFormat="1" ht="12" customHeight="1">
      <c r="B26" s="26"/>
      <c r="D26" s="23" t="s">
        <v>129</v>
      </c>
      <c r="L26" s="26"/>
    </row>
    <row r="27" spans="2:12" s="7" customFormat="1" ht="16.5" customHeight="1">
      <c r="B27" s="75"/>
      <c r="E27" s="320" t="s">
        <v>103</v>
      </c>
      <c r="F27" s="321"/>
      <c r="G27" s="321"/>
      <c r="H27" s="321"/>
      <c r="L27" s="75"/>
    </row>
    <row r="28" spans="2:12" s="1" customFormat="1" ht="6.95" customHeight="1">
      <c r="B28" s="26"/>
      <c r="L28" s="26"/>
    </row>
    <row r="29" spans="2:12" s="1" customFormat="1" ht="6.95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14.45" customHeight="1">
      <c r="B30" s="26"/>
      <c r="D30" s="22" t="s">
        <v>203</v>
      </c>
      <c r="J30" s="76">
        <f>J96</f>
        <v>0</v>
      </c>
      <c r="L30" s="26"/>
    </row>
    <row r="31" spans="2:12" s="1" customFormat="1" ht="14.45" customHeight="1">
      <c r="B31" s="26"/>
      <c r="D31" s="77" t="s">
        <v>204</v>
      </c>
      <c r="J31" s="76">
        <f>J101</f>
        <v>0</v>
      </c>
      <c r="L31" s="26"/>
    </row>
    <row r="32" spans="2:12" s="1" customFormat="1" ht="25.35" customHeight="1">
      <c r="B32" s="26"/>
      <c r="D32" s="78" t="s">
        <v>15</v>
      </c>
      <c r="J32" s="54">
        <f>ROUND(J30 + J31, 2)</f>
        <v>0</v>
      </c>
      <c r="L32" s="26"/>
    </row>
    <row r="33" spans="2:12" s="1" customFormat="1" ht="6.95" customHeight="1">
      <c r="B33" s="26"/>
      <c r="D33" s="43"/>
      <c r="E33" s="43"/>
      <c r="F33" s="43"/>
      <c r="G33" s="43"/>
      <c r="H33" s="43"/>
      <c r="I33" s="43"/>
      <c r="J33" s="43"/>
      <c r="K33" s="43"/>
      <c r="L33" s="26"/>
    </row>
    <row r="34" spans="2:12" s="1" customFormat="1" ht="14.45" customHeight="1">
      <c r="B34" s="26"/>
      <c r="F34" s="79" t="s">
        <v>131</v>
      </c>
      <c r="I34" s="79" t="s">
        <v>130</v>
      </c>
      <c r="J34" s="79" t="s">
        <v>132</v>
      </c>
      <c r="L34" s="26"/>
    </row>
    <row r="35" spans="2:12" s="1" customFormat="1" ht="14.45" customHeight="1">
      <c r="B35" s="26"/>
      <c r="D35" s="80" t="s">
        <v>19</v>
      </c>
      <c r="E35" s="29" t="s">
        <v>133</v>
      </c>
      <c r="F35" s="81">
        <f>ROUND((SUM(BE101:BE108) + SUM(BE128:BE161)),  2)</f>
        <v>0</v>
      </c>
      <c r="G35" s="82"/>
      <c r="H35" s="82"/>
      <c r="I35" s="83">
        <v>0.23</v>
      </c>
      <c r="J35" s="81">
        <f>ROUND(((SUM(BE101:BE108) + SUM(BE128:BE161))*I35),  2)</f>
        <v>0</v>
      </c>
      <c r="L35" s="26"/>
    </row>
    <row r="36" spans="2:12" s="1" customFormat="1" ht="14.45" customHeight="1">
      <c r="B36" s="26"/>
      <c r="E36" s="29" t="s">
        <v>134</v>
      </c>
      <c r="F36" s="84">
        <f>ROUND((SUM(BF101:BF108) + SUM(BF128:BF161)),  2)</f>
        <v>0</v>
      </c>
      <c r="I36" s="85">
        <v>0.23</v>
      </c>
      <c r="J36" s="84">
        <f>ROUND(((SUM(BF101:BF108) + SUM(BF128:BF161))*I36),  2)</f>
        <v>0</v>
      </c>
      <c r="L36" s="26"/>
    </row>
    <row r="37" spans="2:12" s="1" customFormat="1" ht="14.45" hidden="1" customHeight="1">
      <c r="B37" s="26"/>
      <c r="E37" s="23" t="s">
        <v>135</v>
      </c>
      <c r="F37" s="84">
        <f>ROUND((SUM(BG101:BG108) + SUM(BG128:BG161)),  2)</f>
        <v>0</v>
      </c>
      <c r="I37" s="85">
        <v>0.23</v>
      </c>
      <c r="J37" s="84">
        <f>0</f>
        <v>0</v>
      </c>
      <c r="L37" s="26"/>
    </row>
    <row r="38" spans="2:12" s="1" customFormat="1" ht="14.45" hidden="1" customHeight="1">
      <c r="B38" s="26"/>
      <c r="E38" s="23" t="s">
        <v>136</v>
      </c>
      <c r="F38" s="84">
        <f>ROUND((SUM(BH101:BH108) + SUM(BH128:BH161)),  2)</f>
        <v>0</v>
      </c>
      <c r="I38" s="85">
        <v>0.23</v>
      </c>
      <c r="J38" s="84">
        <f>0</f>
        <v>0</v>
      </c>
      <c r="L38" s="26"/>
    </row>
    <row r="39" spans="2:12" s="1" customFormat="1" ht="14.45" hidden="1" customHeight="1">
      <c r="B39" s="26"/>
      <c r="E39" s="29" t="s">
        <v>137</v>
      </c>
      <c r="F39" s="81">
        <f>ROUND((SUM(BI101:BI108) + SUM(BI128:BI161)),  2)</f>
        <v>0</v>
      </c>
      <c r="G39" s="82"/>
      <c r="H39" s="82"/>
      <c r="I39" s="83">
        <v>0</v>
      </c>
      <c r="J39" s="81">
        <f>0</f>
        <v>0</v>
      </c>
      <c r="L39" s="26"/>
    </row>
    <row r="40" spans="2:12" s="1" customFormat="1" ht="6.95" customHeight="1">
      <c r="B40" s="26"/>
      <c r="L40" s="26"/>
    </row>
    <row r="41" spans="2:12" s="1" customFormat="1" ht="25.35" customHeight="1">
      <c r="B41" s="26"/>
      <c r="C41" s="86"/>
      <c r="D41" s="87" t="s">
        <v>20</v>
      </c>
      <c r="E41" s="46"/>
      <c r="F41" s="46"/>
      <c r="G41" s="88" t="s">
        <v>138</v>
      </c>
      <c r="H41" s="89" t="s">
        <v>139</v>
      </c>
      <c r="I41" s="46"/>
      <c r="J41" s="90">
        <f>SUM(J32:J39)</f>
        <v>0</v>
      </c>
      <c r="K41" s="91"/>
      <c r="L41" s="26"/>
    </row>
    <row r="42" spans="2:12" s="1" customFormat="1" ht="14.45" customHeight="1">
      <c r="B42" s="26"/>
      <c r="L42" s="26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6"/>
      <c r="D50" s="33" t="s">
        <v>140</v>
      </c>
      <c r="E50" s="34"/>
      <c r="F50" s="34"/>
      <c r="G50" s="33" t="s">
        <v>141</v>
      </c>
      <c r="H50" s="34"/>
      <c r="I50" s="34"/>
      <c r="J50" s="34"/>
      <c r="K50" s="34"/>
      <c r="L50" s="26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15" customHeight="1">
      <c r="B61" s="26"/>
      <c r="D61" s="35" t="s">
        <v>142</v>
      </c>
      <c r="E61" s="27"/>
      <c r="F61" s="92" t="s">
        <v>143</v>
      </c>
      <c r="G61" s="35" t="s">
        <v>142</v>
      </c>
      <c r="H61" s="27"/>
      <c r="I61" s="27"/>
      <c r="J61" s="93" t="s">
        <v>143</v>
      </c>
      <c r="K61" s="27"/>
      <c r="L61" s="26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15" customHeight="1">
      <c r="B65" s="26"/>
      <c r="D65" s="33" t="s">
        <v>144</v>
      </c>
      <c r="E65" s="34"/>
      <c r="F65" s="34"/>
      <c r="G65" s="33" t="s">
        <v>145</v>
      </c>
      <c r="H65" s="34"/>
      <c r="I65" s="34"/>
      <c r="J65" s="34"/>
      <c r="K65" s="34"/>
      <c r="L65" s="26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15" customHeight="1">
      <c r="B76" s="26"/>
      <c r="D76" s="35" t="s">
        <v>142</v>
      </c>
      <c r="E76" s="27"/>
      <c r="F76" s="92" t="s">
        <v>143</v>
      </c>
      <c r="G76" s="35" t="s">
        <v>142</v>
      </c>
      <c r="H76" s="27"/>
      <c r="I76" s="315"/>
      <c r="J76" s="93" t="s">
        <v>143</v>
      </c>
      <c r="K76" s="27"/>
      <c r="L76" s="26"/>
    </row>
    <row r="77" spans="2:12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26"/>
    </row>
    <row r="81" spans="2:47" s="1" customFormat="1" ht="6.95" hidden="1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26"/>
    </row>
    <row r="82" spans="2:47" s="1" customFormat="1" ht="24.95" hidden="1" customHeight="1">
      <c r="B82" s="26"/>
      <c r="C82" s="19" t="s">
        <v>205</v>
      </c>
      <c r="L82" s="26"/>
    </row>
    <row r="83" spans="2:47" s="1" customFormat="1" ht="6.95" hidden="1" customHeight="1">
      <c r="B83" s="26"/>
      <c r="L83" s="26"/>
    </row>
    <row r="84" spans="2:47" s="1" customFormat="1" ht="12" hidden="1" customHeight="1">
      <c r="B84" s="26"/>
      <c r="C84" s="23" t="s">
        <v>1</v>
      </c>
      <c r="L84" s="26"/>
    </row>
    <row r="85" spans="2:47" s="1" customFormat="1" ht="16.5" hidden="1" customHeight="1">
      <c r="B85" s="26"/>
      <c r="E85" s="316" t="str">
        <f>E7</f>
        <v>Strategické územie Valalíky</v>
      </c>
      <c r="F85" s="317"/>
      <c r="G85" s="317"/>
      <c r="H85" s="317"/>
      <c r="L85" s="26"/>
    </row>
    <row r="86" spans="2:47" s="1" customFormat="1" ht="12" hidden="1" customHeight="1">
      <c r="B86" s="26"/>
      <c r="C86" s="23" t="s">
        <v>201</v>
      </c>
      <c r="L86" s="26"/>
    </row>
    <row r="87" spans="2:47" s="1" customFormat="1" ht="16.5" hidden="1" customHeight="1">
      <c r="B87" s="26"/>
      <c r="E87" s="318" t="str">
        <f>E9</f>
        <v>D3 - Dopravné značenie MK Valaliky - Nové Koščany</v>
      </c>
      <c r="F87" s="317"/>
      <c r="G87" s="317"/>
      <c r="H87" s="317"/>
      <c r="L87" s="26"/>
    </row>
    <row r="88" spans="2:47" s="1" customFormat="1" ht="6.95" hidden="1" customHeight="1">
      <c r="B88" s="26"/>
      <c r="L88" s="26"/>
    </row>
    <row r="89" spans="2:47" s="1" customFormat="1" ht="12" hidden="1" customHeight="1">
      <c r="B89" s="26"/>
      <c r="C89" s="23" t="s">
        <v>4</v>
      </c>
      <c r="F89" s="22" t="str">
        <f>F12</f>
        <v>kú: Valaliky, kú: Barca, kú: Čaňa</v>
      </c>
      <c r="I89" s="23" t="s">
        <v>13</v>
      </c>
      <c r="J89" s="42" t="str">
        <f>IF(J12="","",J12)</f>
        <v>27. 7. 2026</v>
      </c>
      <c r="L89" s="26"/>
    </row>
    <row r="90" spans="2:47" s="1" customFormat="1" ht="6.95" hidden="1" customHeight="1">
      <c r="B90" s="26"/>
      <c r="L90" s="26"/>
    </row>
    <row r="91" spans="2:47" s="1" customFormat="1" ht="25.7" hidden="1" customHeight="1">
      <c r="B91" s="26"/>
      <c r="C91" s="23" t="s">
        <v>6</v>
      </c>
      <c r="F91" s="22" t="str">
        <f>E15</f>
        <v>Valaliky Industrial Park, s.r.o., Bratislava</v>
      </c>
      <c r="I91" s="23" t="s">
        <v>124</v>
      </c>
      <c r="J91" s="25" t="str">
        <f>E21</f>
        <v>RRi design, spol. s r.o., Košice</v>
      </c>
      <c r="L91" s="26"/>
    </row>
    <row r="92" spans="2:47" s="1" customFormat="1" ht="15.2" hidden="1" customHeight="1">
      <c r="B92" s="26"/>
      <c r="C92" s="23" t="s">
        <v>123</v>
      </c>
      <c r="F92" s="22">
        <f>IF(E18="","",E18)</f>
        <v>0</v>
      </c>
      <c r="I92" s="23" t="s">
        <v>127</v>
      </c>
      <c r="J92" s="25" t="str">
        <f>E24</f>
        <v xml:space="preserve"> </v>
      </c>
      <c r="L92" s="26"/>
    </row>
    <row r="93" spans="2:47" s="1" customFormat="1" ht="10.35" hidden="1" customHeight="1">
      <c r="B93" s="26"/>
      <c r="L93" s="26"/>
    </row>
    <row r="94" spans="2:47" s="1" customFormat="1" ht="29.25" hidden="1" customHeight="1">
      <c r="B94" s="26"/>
      <c r="C94" s="94" t="s">
        <v>206</v>
      </c>
      <c r="D94" s="86"/>
      <c r="E94" s="86"/>
      <c r="F94" s="86"/>
      <c r="G94" s="86"/>
      <c r="H94" s="86"/>
      <c r="I94" s="86"/>
      <c r="J94" s="95" t="s">
        <v>207</v>
      </c>
      <c r="K94" s="86"/>
      <c r="L94" s="26"/>
    </row>
    <row r="95" spans="2:47" s="1" customFormat="1" ht="10.35" hidden="1" customHeight="1">
      <c r="B95" s="26"/>
      <c r="L95" s="26"/>
    </row>
    <row r="96" spans="2:47" s="1" customFormat="1" ht="23.1" hidden="1" customHeight="1">
      <c r="B96" s="26"/>
      <c r="C96" s="96" t="s">
        <v>208</v>
      </c>
      <c r="J96" s="54">
        <f>J128</f>
        <v>0</v>
      </c>
      <c r="L96" s="26"/>
      <c r="AU96" s="15" t="s">
        <v>209</v>
      </c>
    </row>
    <row r="97" spans="2:62" s="8" customFormat="1" ht="24.95" hidden="1" customHeight="1">
      <c r="B97" s="97"/>
      <c r="D97" s="98" t="s">
        <v>816</v>
      </c>
      <c r="E97" s="99"/>
      <c r="F97" s="99"/>
      <c r="G97" s="99"/>
      <c r="H97" s="99"/>
      <c r="I97" s="99"/>
      <c r="J97" s="100">
        <f>J129</f>
        <v>0</v>
      </c>
      <c r="L97" s="97"/>
    </row>
    <row r="98" spans="2:62" s="9" customFormat="1" ht="20.100000000000001" hidden="1" customHeight="1">
      <c r="B98" s="101"/>
      <c r="D98" s="102" t="s">
        <v>821</v>
      </c>
      <c r="E98" s="103"/>
      <c r="F98" s="103"/>
      <c r="G98" s="103"/>
      <c r="H98" s="103"/>
      <c r="I98" s="103"/>
      <c r="J98" s="104">
        <f>J130</f>
        <v>0</v>
      </c>
      <c r="L98" s="101"/>
    </row>
    <row r="99" spans="2:62" s="1" customFormat="1" ht="21.75" hidden="1" customHeight="1">
      <c r="B99" s="26"/>
      <c r="L99" s="26"/>
    </row>
    <row r="100" spans="2:62" s="1" customFormat="1" ht="6.95" hidden="1" customHeight="1">
      <c r="B100" s="26"/>
      <c r="L100" s="26"/>
    </row>
    <row r="101" spans="2:62" s="1" customFormat="1" ht="29.25" hidden="1" customHeight="1">
      <c r="B101" s="26"/>
      <c r="C101" s="96" t="s">
        <v>215</v>
      </c>
      <c r="J101" s="105">
        <f>ROUND(J102 + J103 + J104 + J105 + J106 + J107,2)</f>
        <v>0</v>
      </c>
      <c r="L101" s="26"/>
      <c r="N101" s="106" t="s">
        <v>19</v>
      </c>
    </row>
    <row r="102" spans="2:62" s="1" customFormat="1" ht="18" hidden="1" customHeight="1">
      <c r="B102" s="26"/>
      <c r="D102" s="319" t="s">
        <v>216</v>
      </c>
      <c r="E102" s="317"/>
      <c r="F102" s="317"/>
      <c r="J102" s="108">
        <v>0</v>
      </c>
      <c r="L102" s="26"/>
      <c r="N102" s="109" t="s">
        <v>134</v>
      </c>
      <c r="AY102" s="15" t="s">
        <v>217</v>
      </c>
      <c r="BE102" s="110">
        <f t="shared" ref="BE102:BE107" si="0">IF(N102="základná",J102,0)</f>
        <v>0</v>
      </c>
      <c r="BF102" s="110">
        <f t="shared" ref="BF102:BF107" si="1">IF(N102="znížená",J102,0)</f>
        <v>0</v>
      </c>
      <c r="BG102" s="110">
        <f t="shared" ref="BG102:BG107" si="2">IF(N102="zákl. prenesená",J102,0)</f>
        <v>0</v>
      </c>
      <c r="BH102" s="110">
        <f t="shared" ref="BH102:BH107" si="3">IF(N102="zníž. prenesená",J102,0)</f>
        <v>0</v>
      </c>
      <c r="BI102" s="110">
        <f t="shared" ref="BI102:BI107" si="4">IF(N102="nulová",J102,0)</f>
        <v>0</v>
      </c>
      <c r="BJ102" s="15" t="s">
        <v>218</v>
      </c>
    </row>
    <row r="103" spans="2:62" s="1" customFormat="1" ht="18" hidden="1" customHeight="1">
      <c r="B103" s="26"/>
      <c r="D103" s="319" t="s">
        <v>219</v>
      </c>
      <c r="E103" s="317"/>
      <c r="F103" s="317"/>
      <c r="J103" s="108">
        <v>0</v>
      </c>
      <c r="L103" s="26"/>
      <c r="N103" s="109" t="s">
        <v>134</v>
      </c>
      <c r="AY103" s="15" t="s">
        <v>217</v>
      </c>
      <c r="BE103" s="110">
        <f t="shared" si="0"/>
        <v>0</v>
      </c>
      <c r="BF103" s="110">
        <f t="shared" si="1"/>
        <v>0</v>
      </c>
      <c r="BG103" s="110">
        <f t="shared" si="2"/>
        <v>0</v>
      </c>
      <c r="BH103" s="110">
        <f t="shared" si="3"/>
        <v>0</v>
      </c>
      <c r="BI103" s="110">
        <f t="shared" si="4"/>
        <v>0</v>
      </c>
      <c r="BJ103" s="15" t="s">
        <v>218</v>
      </c>
    </row>
    <row r="104" spans="2:62" s="1" customFormat="1" ht="18" hidden="1" customHeight="1">
      <c r="B104" s="26"/>
      <c r="D104" s="319" t="s">
        <v>220</v>
      </c>
      <c r="E104" s="317"/>
      <c r="F104" s="317"/>
      <c r="J104" s="108">
        <v>0</v>
      </c>
      <c r="L104" s="26"/>
      <c r="N104" s="109" t="s">
        <v>134</v>
      </c>
      <c r="AY104" s="15" t="s">
        <v>217</v>
      </c>
      <c r="BE104" s="110">
        <f t="shared" si="0"/>
        <v>0</v>
      </c>
      <c r="BF104" s="110">
        <f t="shared" si="1"/>
        <v>0</v>
      </c>
      <c r="BG104" s="110">
        <f t="shared" si="2"/>
        <v>0</v>
      </c>
      <c r="BH104" s="110">
        <f t="shared" si="3"/>
        <v>0</v>
      </c>
      <c r="BI104" s="110">
        <f t="shared" si="4"/>
        <v>0</v>
      </c>
      <c r="BJ104" s="15" t="s">
        <v>218</v>
      </c>
    </row>
    <row r="105" spans="2:62" s="1" customFormat="1" ht="18" hidden="1" customHeight="1">
      <c r="B105" s="26"/>
      <c r="D105" s="319" t="s">
        <v>221</v>
      </c>
      <c r="E105" s="317"/>
      <c r="F105" s="317"/>
      <c r="J105" s="108">
        <v>0</v>
      </c>
      <c r="L105" s="26"/>
      <c r="N105" s="109" t="s">
        <v>134</v>
      </c>
      <c r="AY105" s="15" t="s">
        <v>217</v>
      </c>
      <c r="BE105" s="110">
        <f t="shared" si="0"/>
        <v>0</v>
      </c>
      <c r="BF105" s="110">
        <f t="shared" si="1"/>
        <v>0</v>
      </c>
      <c r="BG105" s="110">
        <f t="shared" si="2"/>
        <v>0</v>
      </c>
      <c r="BH105" s="110">
        <f t="shared" si="3"/>
        <v>0</v>
      </c>
      <c r="BI105" s="110">
        <f t="shared" si="4"/>
        <v>0</v>
      </c>
      <c r="BJ105" s="15" t="s">
        <v>218</v>
      </c>
    </row>
    <row r="106" spans="2:62" s="1" customFormat="1" ht="18" hidden="1" customHeight="1">
      <c r="B106" s="26"/>
      <c r="D106" s="319" t="s">
        <v>222</v>
      </c>
      <c r="E106" s="317"/>
      <c r="F106" s="317"/>
      <c r="J106" s="108">
        <v>0</v>
      </c>
      <c r="L106" s="26"/>
      <c r="N106" s="109" t="s">
        <v>134</v>
      </c>
      <c r="AY106" s="15" t="s">
        <v>217</v>
      </c>
      <c r="BE106" s="110">
        <f t="shared" si="0"/>
        <v>0</v>
      </c>
      <c r="BF106" s="110">
        <f t="shared" si="1"/>
        <v>0</v>
      </c>
      <c r="BG106" s="110">
        <f t="shared" si="2"/>
        <v>0</v>
      </c>
      <c r="BH106" s="110">
        <f t="shared" si="3"/>
        <v>0</v>
      </c>
      <c r="BI106" s="110">
        <f t="shared" si="4"/>
        <v>0</v>
      </c>
      <c r="BJ106" s="15" t="s">
        <v>218</v>
      </c>
    </row>
    <row r="107" spans="2:62" s="1" customFormat="1" ht="18" hidden="1" customHeight="1">
      <c r="B107" s="26"/>
      <c r="D107" s="107" t="s">
        <v>223</v>
      </c>
      <c r="J107" s="108">
        <f>ROUND(J30*T107,2)</f>
        <v>0</v>
      </c>
      <c r="L107" s="26"/>
      <c r="N107" s="109" t="s">
        <v>134</v>
      </c>
      <c r="AY107" s="15" t="s">
        <v>224</v>
      </c>
      <c r="BE107" s="110">
        <f t="shared" si="0"/>
        <v>0</v>
      </c>
      <c r="BF107" s="110">
        <f t="shared" si="1"/>
        <v>0</v>
      </c>
      <c r="BG107" s="110">
        <f t="shared" si="2"/>
        <v>0</v>
      </c>
      <c r="BH107" s="110">
        <f t="shared" si="3"/>
        <v>0</v>
      </c>
      <c r="BI107" s="110">
        <f t="shared" si="4"/>
        <v>0</v>
      </c>
      <c r="BJ107" s="15" t="s">
        <v>218</v>
      </c>
    </row>
    <row r="108" spans="2:62" s="1" customFormat="1" hidden="1">
      <c r="B108" s="26"/>
      <c r="L108" s="26"/>
    </row>
    <row r="109" spans="2:62" s="1" customFormat="1" ht="29.25" hidden="1" customHeight="1">
      <c r="B109" s="26"/>
      <c r="C109" s="111" t="s">
        <v>225</v>
      </c>
      <c r="D109" s="86"/>
      <c r="E109" s="86"/>
      <c r="F109" s="86"/>
      <c r="G109" s="86"/>
      <c r="H109" s="86"/>
      <c r="I109" s="86"/>
      <c r="J109" s="112">
        <f>ROUND(J96+J101,2)</f>
        <v>0</v>
      </c>
      <c r="K109" s="86"/>
      <c r="L109" s="26"/>
    </row>
    <row r="110" spans="2:62" s="1" customFormat="1" ht="6.95" hidden="1" customHeight="1"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26"/>
    </row>
    <row r="111" spans="2:62" hidden="1"/>
    <row r="112" spans="2:62" hidden="1"/>
    <row r="113" spans="2:63" hidden="1"/>
    <row r="114" spans="2:63" s="1" customFormat="1" ht="6.95" customHeight="1"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26"/>
    </row>
    <row r="115" spans="2:63" s="1" customFormat="1" ht="24.95" customHeight="1">
      <c r="B115" s="26"/>
      <c r="C115" s="19" t="s">
        <v>21</v>
      </c>
      <c r="L115" s="26"/>
    </row>
    <row r="116" spans="2:63" s="1" customFormat="1" ht="6.95" customHeight="1">
      <c r="B116" s="26"/>
      <c r="L116" s="26"/>
    </row>
    <row r="117" spans="2:63" s="1" customFormat="1" ht="12" customHeight="1">
      <c r="B117" s="26"/>
      <c r="C117" s="23" t="s">
        <v>1</v>
      </c>
      <c r="L117" s="26"/>
    </row>
    <row r="118" spans="2:63" s="1" customFormat="1" ht="16.5" customHeight="1">
      <c r="B118" s="26"/>
      <c r="E118" s="316" t="str">
        <f>E7</f>
        <v>Strategické územie Valalíky</v>
      </c>
      <c r="F118" s="317"/>
      <c r="G118" s="317"/>
      <c r="H118" s="317"/>
      <c r="L118" s="26"/>
    </row>
    <row r="119" spans="2:63" s="1" customFormat="1" ht="12" customHeight="1">
      <c r="B119" s="26"/>
      <c r="C119" s="23" t="s">
        <v>201</v>
      </c>
      <c r="L119" s="26"/>
    </row>
    <row r="120" spans="2:63" s="1" customFormat="1" ht="16.5" customHeight="1">
      <c r="B120" s="26"/>
      <c r="E120" s="318" t="str">
        <f>E9</f>
        <v>D3 - Dopravné značenie MK Valaliky - Nové Koščany</v>
      </c>
      <c r="F120" s="317"/>
      <c r="G120" s="317"/>
      <c r="H120" s="317"/>
      <c r="L120" s="26"/>
    </row>
    <row r="121" spans="2:63" s="1" customFormat="1" ht="6.95" customHeight="1">
      <c r="B121" s="26"/>
      <c r="L121" s="26"/>
    </row>
    <row r="122" spans="2:63" s="1" customFormat="1" ht="12" customHeight="1">
      <c r="B122" s="26"/>
      <c r="C122" s="23" t="s">
        <v>4</v>
      </c>
      <c r="F122" s="22" t="str">
        <f>F12</f>
        <v>kú: Valaliky, kú: Barca, kú: Čaňa</v>
      </c>
      <c r="I122" s="23" t="s">
        <v>13</v>
      </c>
      <c r="J122" s="42" t="str">
        <f>IF(J12="","",J12)</f>
        <v>27. 7. 2026</v>
      </c>
      <c r="L122" s="26"/>
    </row>
    <row r="123" spans="2:63" s="1" customFormat="1" ht="6.95" customHeight="1">
      <c r="B123" s="26"/>
      <c r="L123" s="26"/>
    </row>
    <row r="124" spans="2:63" s="1" customFormat="1" ht="25.7" customHeight="1">
      <c r="B124" s="26"/>
      <c r="C124" s="23" t="s">
        <v>6</v>
      </c>
      <c r="F124" s="22" t="str">
        <f>E15</f>
        <v>Valaliky Industrial Park, s.r.o., Bratislava</v>
      </c>
      <c r="I124" s="23" t="s">
        <v>124</v>
      </c>
      <c r="J124" s="25" t="str">
        <f>E21</f>
        <v>RRi design, spol. s r.o., Košice</v>
      </c>
      <c r="L124" s="26"/>
    </row>
    <row r="125" spans="2:63" s="1" customFormat="1" ht="15.2" customHeight="1">
      <c r="B125" s="26"/>
      <c r="C125" s="23" t="s">
        <v>123</v>
      </c>
      <c r="F125" s="22">
        <f>IF(E18="","",E18)</f>
        <v>0</v>
      </c>
      <c r="I125" s="23" t="s">
        <v>127</v>
      </c>
      <c r="J125" s="25" t="str">
        <f>E24</f>
        <v xml:space="preserve"> </v>
      </c>
      <c r="L125" s="26"/>
    </row>
    <row r="126" spans="2:63" s="1" customFormat="1" ht="10.35" customHeight="1">
      <c r="B126" s="26"/>
      <c r="L126" s="26"/>
    </row>
    <row r="127" spans="2:63" s="10" customFormat="1" ht="29.25" customHeight="1">
      <c r="B127" s="113"/>
      <c r="C127" s="114" t="s">
        <v>226</v>
      </c>
      <c r="D127" s="115" t="s">
        <v>149</v>
      </c>
      <c r="E127" s="115" t="s">
        <v>66</v>
      </c>
      <c r="F127" s="115" t="s">
        <v>67</v>
      </c>
      <c r="G127" s="115" t="s">
        <v>227</v>
      </c>
      <c r="H127" s="115" t="s">
        <v>228</v>
      </c>
      <c r="I127" s="115" t="s">
        <v>229</v>
      </c>
      <c r="J127" s="116" t="s">
        <v>207</v>
      </c>
      <c r="K127" s="117" t="s">
        <v>230</v>
      </c>
      <c r="L127" s="113"/>
      <c r="M127" s="48" t="s">
        <v>103</v>
      </c>
      <c r="N127" s="49" t="s">
        <v>19</v>
      </c>
      <c r="O127" s="49" t="s">
        <v>231</v>
      </c>
      <c r="P127" s="49" t="s">
        <v>232</v>
      </c>
      <c r="Q127" s="49" t="s">
        <v>233</v>
      </c>
      <c r="R127" s="49" t="s">
        <v>234</v>
      </c>
      <c r="S127" s="49" t="s">
        <v>235</v>
      </c>
      <c r="T127" s="50" t="s">
        <v>236</v>
      </c>
    </row>
    <row r="128" spans="2:63" s="1" customFormat="1" ht="23.1" customHeight="1">
      <c r="B128" s="26"/>
      <c r="C128" s="53" t="s">
        <v>203</v>
      </c>
      <c r="J128" s="118">
        <f>BK128</f>
        <v>0</v>
      </c>
      <c r="L128" s="26"/>
      <c r="M128" s="51"/>
      <c r="N128" s="43"/>
      <c r="O128" s="43"/>
      <c r="P128" s="119">
        <f>P129</f>
        <v>0</v>
      </c>
      <c r="Q128" s="43"/>
      <c r="R128" s="119">
        <f>R129</f>
        <v>5.544887701999996</v>
      </c>
      <c r="S128" s="43"/>
      <c r="T128" s="120">
        <f>T129</f>
        <v>0</v>
      </c>
      <c r="AT128" s="15" t="s">
        <v>163</v>
      </c>
      <c r="AU128" s="15" t="s">
        <v>209</v>
      </c>
      <c r="BK128" s="121">
        <f>BK129</f>
        <v>0</v>
      </c>
    </row>
    <row r="129" spans="2:65" s="11" customFormat="1" ht="26.1" customHeight="1">
      <c r="B129" s="122"/>
      <c r="D129" s="123" t="s">
        <v>163</v>
      </c>
      <c r="E129" s="124" t="s">
        <v>825</v>
      </c>
      <c r="F129" s="124" t="s">
        <v>826</v>
      </c>
      <c r="J129" s="125">
        <f>BK129</f>
        <v>0</v>
      </c>
      <c r="L129" s="122"/>
      <c r="M129" s="126"/>
      <c r="P129" s="127">
        <f>P130</f>
        <v>0</v>
      </c>
      <c r="R129" s="127">
        <f>R130</f>
        <v>5.544887701999996</v>
      </c>
      <c r="T129" s="128">
        <f>T130</f>
        <v>0</v>
      </c>
      <c r="AR129" s="123" t="s">
        <v>103</v>
      </c>
      <c r="AT129" s="129" t="s">
        <v>163</v>
      </c>
      <c r="AU129" s="129" t="s">
        <v>164</v>
      </c>
      <c r="AY129" s="123" t="s">
        <v>239</v>
      </c>
      <c r="BK129" s="130">
        <f>BK130</f>
        <v>0</v>
      </c>
    </row>
    <row r="130" spans="2:65" s="11" customFormat="1" ht="23.1" customHeight="1">
      <c r="B130" s="122"/>
      <c r="D130" s="123" t="s">
        <v>163</v>
      </c>
      <c r="E130" s="131" t="s">
        <v>273</v>
      </c>
      <c r="F130" s="131" t="s">
        <v>1031</v>
      </c>
      <c r="J130" s="132">
        <f>BK130</f>
        <v>0</v>
      </c>
      <c r="L130" s="122"/>
      <c r="M130" s="126"/>
      <c r="P130" s="127">
        <f>SUM(P131:P161)</f>
        <v>0</v>
      </c>
      <c r="R130" s="127">
        <f>SUM(R131:R161)</f>
        <v>5.544887701999996</v>
      </c>
      <c r="T130" s="128">
        <f>SUM(T131:T161)</f>
        <v>0</v>
      </c>
      <c r="AR130" s="123" t="s">
        <v>103</v>
      </c>
      <c r="AT130" s="129" t="s">
        <v>163</v>
      </c>
      <c r="AU130" s="129" t="s">
        <v>103</v>
      </c>
      <c r="AY130" s="123" t="s">
        <v>239</v>
      </c>
      <c r="BK130" s="130">
        <f>SUM(BK131:BK161)</f>
        <v>0</v>
      </c>
    </row>
    <row r="131" spans="2:65" s="1" customFormat="1" ht="24.2" customHeight="1">
      <c r="B131" s="26"/>
      <c r="C131" s="146" t="s">
        <v>103</v>
      </c>
      <c r="D131" s="146" t="s">
        <v>471</v>
      </c>
      <c r="E131" s="147" t="s">
        <v>1976</v>
      </c>
      <c r="F131" s="148" t="s">
        <v>1977</v>
      </c>
      <c r="G131" s="149" t="s">
        <v>243</v>
      </c>
      <c r="H131" s="150">
        <v>24</v>
      </c>
      <c r="I131" s="313"/>
      <c r="J131" s="151">
        <f t="shared" ref="J131:J143" si="5">ROUND(I131*H131,2)</f>
        <v>0</v>
      </c>
      <c r="K131" s="152"/>
      <c r="L131" s="26"/>
      <c r="M131" s="153" t="s">
        <v>103</v>
      </c>
      <c r="N131" s="106" t="s">
        <v>134</v>
      </c>
      <c r="P131" s="143">
        <f t="shared" ref="P131:P143" si="6">O131*H131</f>
        <v>0</v>
      </c>
      <c r="Q131" s="143">
        <v>0.22133</v>
      </c>
      <c r="R131" s="143">
        <f t="shared" ref="R131:R143" si="7">Q131*H131</f>
        <v>5.3119199999999998</v>
      </c>
      <c r="S131" s="143">
        <v>0</v>
      </c>
      <c r="T131" s="144">
        <f t="shared" ref="T131:T143" si="8">S131*H131</f>
        <v>0</v>
      </c>
      <c r="AR131" s="145" t="s">
        <v>253</v>
      </c>
      <c r="AT131" s="145" t="s">
        <v>471</v>
      </c>
      <c r="AU131" s="145" t="s">
        <v>218</v>
      </c>
      <c r="AY131" s="15" t="s">
        <v>239</v>
      </c>
      <c r="BE131" s="110">
        <f t="shared" ref="BE131:BE143" si="9">IF(N131="základná",J131,0)</f>
        <v>0</v>
      </c>
      <c r="BF131" s="110">
        <f t="shared" ref="BF131:BF143" si="10">IF(N131="znížená",J131,0)</f>
        <v>0</v>
      </c>
      <c r="BG131" s="110">
        <f t="shared" ref="BG131:BG143" si="11">IF(N131="zákl. prenesená",J131,0)</f>
        <v>0</v>
      </c>
      <c r="BH131" s="110">
        <f t="shared" ref="BH131:BH143" si="12">IF(N131="zníž. prenesená",J131,0)</f>
        <v>0</v>
      </c>
      <c r="BI131" s="110">
        <f t="shared" ref="BI131:BI143" si="13">IF(N131="nulová",J131,0)</f>
        <v>0</v>
      </c>
      <c r="BJ131" s="15" t="s">
        <v>218</v>
      </c>
      <c r="BK131" s="110">
        <f t="shared" ref="BK131:BK143" si="14">ROUND(I131*H131,2)</f>
        <v>0</v>
      </c>
      <c r="BL131" s="15" t="s">
        <v>253</v>
      </c>
      <c r="BM131" s="145" t="s">
        <v>1978</v>
      </c>
    </row>
    <row r="132" spans="2:65" s="1" customFormat="1" ht="33" customHeight="1">
      <c r="B132" s="26"/>
      <c r="C132" s="133" t="s">
        <v>218</v>
      </c>
      <c r="D132" s="133" t="s">
        <v>237</v>
      </c>
      <c r="E132" s="134" t="s">
        <v>1979</v>
      </c>
      <c r="F132" s="135" t="s">
        <v>1980</v>
      </c>
      <c r="G132" s="136" t="s">
        <v>243</v>
      </c>
      <c r="H132" s="137">
        <v>2</v>
      </c>
      <c r="I132" s="312"/>
      <c r="J132" s="138">
        <f t="shared" si="5"/>
        <v>0</v>
      </c>
      <c r="K132" s="139"/>
      <c r="L132" s="140"/>
      <c r="M132" s="141" t="s">
        <v>103</v>
      </c>
      <c r="N132" s="142" t="s">
        <v>134</v>
      </c>
      <c r="P132" s="143">
        <f t="shared" si="6"/>
        <v>0</v>
      </c>
      <c r="Q132" s="143">
        <v>6.0000000000000001E-3</v>
      </c>
      <c r="R132" s="143">
        <f t="shared" si="7"/>
        <v>1.2E-2</v>
      </c>
      <c r="S132" s="143">
        <v>0</v>
      </c>
      <c r="T132" s="144">
        <f t="shared" si="8"/>
        <v>0</v>
      </c>
      <c r="AR132" s="145" t="s">
        <v>269</v>
      </c>
      <c r="AT132" s="145" t="s">
        <v>237</v>
      </c>
      <c r="AU132" s="145" t="s">
        <v>218</v>
      </c>
      <c r="AY132" s="15" t="s">
        <v>239</v>
      </c>
      <c r="BE132" s="110">
        <f t="shared" si="9"/>
        <v>0</v>
      </c>
      <c r="BF132" s="110">
        <f t="shared" si="10"/>
        <v>0</v>
      </c>
      <c r="BG132" s="110">
        <f t="shared" si="11"/>
        <v>0</v>
      </c>
      <c r="BH132" s="110">
        <f t="shared" si="12"/>
        <v>0</v>
      </c>
      <c r="BI132" s="110">
        <f t="shared" si="13"/>
        <v>0</v>
      </c>
      <c r="BJ132" s="15" t="s">
        <v>218</v>
      </c>
      <c r="BK132" s="110">
        <f t="shared" si="14"/>
        <v>0</v>
      </c>
      <c r="BL132" s="15" t="s">
        <v>253</v>
      </c>
      <c r="BM132" s="145" t="s">
        <v>1981</v>
      </c>
    </row>
    <row r="133" spans="2:65" s="1" customFormat="1" ht="55.5" customHeight="1">
      <c r="B133" s="26"/>
      <c r="C133" s="133" t="s">
        <v>249</v>
      </c>
      <c r="D133" s="133" t="s">
        <v>237</v>
      </c>
      <c r="E133" s="134" t="s">
        <v>1982</v>
      </c>
      <c r="F133" s="135" t="s">
        <v>1983</v>
      </c>
      <c r="G133" s="136" t="s">
        <v>243</v>
      </c>
      <c r="H133" s="137">
        <v>1</v>
      </c>
      <c r="I133" s="312"/>
      <c r="J133" s="138">
        <f t="shared" si="5"/>
        <v>0</v>
      </c>
      <c r="K133" s="139"/>
      <c r="L133" s="140"/>
      <c r="M133" s="141" t="s">
        <v>103</v>
      </c>
      <c r="N133" s="142" t="s">
        <v>134</v>
      </c>
      <c r="P133" s="143">
        <f t="shared" si="6"/>
        <v>0</v>
      </c>
      <c r="Q133" s="143">
        <v>9.2000000000000003E-4</v>
      </c>
      <c r="R133" s="143">
        <f t="shared" si="7"/>
        <v>9.2000000000000003E-4</v>
      </c>
      <c r="S133" s="143">
        <v>0</v>
      </c>
      <c r="T133" s="144">
        <f t="shared" si="8"/>
        <v>0</v>
      </c>
      <c r="AR133" s="145" t="s">
        <v>269</v>
      </c>
      <c r="AT133" s="145" t="s">
        <v>237</v>
      </c>
      <c r="AU133" s="145" t="s">
        <v>218</v>
      </c>
      <c r="AY133" s="15" t="s">
        <v>239</v>
      </c>
      <c r="BE133" s="110">
        <f t="shared" si="9"/>
        <v>0</v>
      </c>
      <c r="BF133" s="110">
        <f t="shared" si="10"/>
        <v>0</v>
      </c>
      <c r="BG133" s="110">
        <f t="shared" si="11"/>
        <v>0</v>
      </c>
      <c r="BH133" s="110">
        <f t="shared" si="12"/>
        <v>0</v>
      </c>
      <c r="BI133" s="110">
        <f t="shared" si="13"/>
        <v>0</v>
      </c>
      <c r="BJ133" s="15" t="s">
        <v>218</v>
      </c>
      <c r="BK133" s="110">
        <f t="shared" si="14"/>
        <v>0</v>
      </c>
      <c r="BL133" s="15" t="s">
        <v>253</v>
      </c>
      <c r="BM133" s="145" t="s">
        <v>1984</v>
      </c>
    </row>
    <row r="134" spans="2:65" s="1" customFormat="1" ht="55.5" customHeight="1">
      <c r="B134" s="26"/>
      <c r="C134" s="133" t="s">
        <v>253</v>
      </c>
      <c r="D134" s="133" t="s">
        <v>237</v>
      </c>
      <c r="E134" s="134" t="s">
        <v>1985</v>
      </c>
      <c r="F134" s="135" t="s">
        <v>1986</v>
      </c>
      <c r="G134" s="136" t="s">
        <v>243</v>
      </c>
      <c r="H134" s="137">
        <v>1</v>
      </c>
      <c r="I134" s="312"/>
      <c r="J134" s="138">
        <f t="shared" si="5"/>
        <v>0</v>
      </c>
      <c r="K134" s="139"/>
      <c r="L134" s="140"/>
      <c r="M134" s="141" t="s">
        <v>103</v>
      </c>
      <c r="N134" s="142" t="s">
        <v>134</v>
      </c>
      <c r="P134" s="143">
        <f t="shared" si="6"/>
        <v>0</v>
      </c>
      <c r="Q134" s="143">
        <v>9.2000000000000003E-4</v>
      </c>
      <c r="R134" s="143">
        <f t="shared" si="7"/>
        <v>9.2000000000000003E-4</v>
      </c>
      <c r="S134" s="143">
        <v>0</v>
      </c>
      <c r="T134" s="144">
        <f t="shared" si="8"/>
        <v>0</v>
      </c>
      <c r="AR134" s="145" t="s">
        <v>269</v>
      </c>
      <c r="AT134" s="145" t="s">
        <v>237</v>
      </c>
      <c r="AU134" s="145" t="s">
        <v>218</v>
      </c>
      <c r="AY134" s="15" t="s">
        <v>239</v>
      </c>
      <c r="BE134" s="110">
        <f t="shared" si="9"/>
        <v>0</v>
      </c>
      <c r="BF134" s="110">
        <f t="shared" si="10"/>
        <v>0</v>
      </c>
      <c r="BG134" s="110">
        <f t="shared" si="11"/>
        <v>0</v>
      </c>
      <c r="BH134" s="110">
        <f t="shared" si="12"/>
        <v>0</v>
      </c>
      <c r="BI134" s="110">
        <f t="shared" si="13"/>
        <v>0</v>
      </c>
      <c r="BJ134" s="15" t="s">
        <v>218</v>
      </c>
      <c r="BK134" s="110">
        <f t="shared" si="14"/>
        <v>0</v>
      </c>
      <c r="BL134" s="15" t="s">
        <v>253</v>
      </c>
      <c r="BM134" s="145" t="s">
        <v>1987</v>
      </c>
    </row>
    <row r="135" spans="2:65" s="1" customFormat="1" ht="55.5" customHeight="1">
      <c r="B135" s="26"/>
      <c r="C135" s="133" t="s">
        <v>257</v>
      </c>
      <c r="D135" s="133" t="s">
        <v>237</v>
      </c>
      <c r="E135" s="134" t="s">
        <v>1988</v>
      </c>
      <c r="F135" s="135" t="s">
        <v>1989</v>
      </c>
      <c r="G135" s="136" t="s">
        <v>243</v>
      </c>
      <c r="H135" s="137">
        <v>1</v>
      </c>
      <c r="I135" s="312"/>
      <c r="J135" s="138">
        <f t="shared" si="5"/>
        <v>0</v>
      </c>
      <c r="K135" s="139"/>
      <c r="L135" s="140"/>
      <c r="M135" s="141" t="s">
        <v>103</v>
      </c>
      <c r="N135" s="142" t="s">
        <v>134</v>
      </c>
      <c r="P135" s="143">
        <f t="shared" si="6"/>
        <v>0</v>
      </c>
      <c r="Q135" s="143">
        <v>9.2000000000000003E-4</v>
      </c>
      <c r="R135" s="143">
        <f t="shared" si="7"/>
        <v>9.2000000000000003E-4</v>
      </c>
      <c r="S135" s="143">
        <v>0</v>
      </c>
      <c r="T135" s="144">
        <f t="shared" si="8"/>
        <v>0</v>
      </c>
      <c r="AR135" s="145" t="s">
        <v>269</v>
      </c>
      <c r="AT135" s="145" t="s">
        <v>237</v>
      </c>
      <c r="AU135" s="145" t="s">
        <v>218</v>
      </c>
      <c r="AY135" s="15" t="s">
        <v>239</v>
      </c>
      <c r="BE135" s="110">
        <f t="shared" si="9"/>
        <v>0</v>
      </c>
      <c r="BF135" s="110">
        <f t="shared" si="10"/>
        <v>0</v>
      </c>
      <c r="BG135" s="110">
        <f t="shared" si="11"/>
        <v>0</v>
      </c>
      <c r="BH135" s="110">
        <f t="shared" si="12"/>
        <v>0</v>
      </c>
      <c r="BI135" s="110">
        <f t="shared" si="13"/>
        <v>0</v>
      </c>
      <c r="BJ135" s="15" t="s">
        <v>218</v>
      </c>
      <c r="BK135" s="110">
        <f t="shared" si="14"/>
        <v>0</v>
      </c>
      <c r="BL135" s="15" t="s">
        <v>253</v>
      </c>
      <c r="BM135" s="145" t="s">
        <v>1990</v>
      </c>
    </row>
    <row r="136" spans="2:65" s="1" customFormat="1" ht="55.5" customHeight="1">
      <c r="B136" s="26"/>
      <c r="C136" s="133" t="s">
        <v>261</v>
      </c>
      <c r="D136" s="133" t="s">
        <v>237</v>
      </c>
      <c r="E136" s="134" t="s">
        <v>1991</v>
      </c>
      <c r="F136" s="135" t="s">
        <v>1992</v>
      </c>
      <c r="G136" s="136" t="s">
        <v>243</v>
      </c>
      <c r="H136" s="137">
        <v>1</v>
      </c>
      <c r="I136" s="312"/>
      <c r="J136" s="138">
        <f t="shared" si="5"/>
        <v>0</v>
      </c>
      <c r="K136" s="139"/>
      <c r="L136" s="140"/>
      <c r="M136" s="141" t="s">
        <v>103</v>
      </c>
      <c r="N136" s="142" t="s">
        <v>134</v>
      </c>
      <c r="P136" s="143">
        <f t="shared" si="6"/>
        <v>0</v>
      </c>
      <c r="Q136" s="143">
        <v>9.2000000000000003E-4</v>
      </c>
      <c r="R136" s="143">
        <f t="shared" si="7"/>
        <v>9.2000000000000003E-4</v>
      </c>
      <c r="S136" s="143">
        <v>0</v>
      </c>
      <c r="T136" s="144">
        <f t="shared" si="8"/>
        <v>0</v>
      </c>
      <c r="AR136" s="145" t="s">
        <v>269</v>
      </c>
      <c r="AT136" s="145" t="s">
        <v>237</v>
      </c>
      <c r="AU136" s="145" t="s">
        <v>218</v>
      </c>
      <c r="AY136" s="15" t="s">
        <v>239</v>
      </c>
      <c r="BE136" s="110">
        <f t="shared" si="9"/>
        <v>0</v>
      </c>
      <c r="BF136" s="110">
        <f t="shared" si="10"/>
        <v>0</v>
      </c>
      <c r="BG136" s="110">
        <f t="shared" si="11"/>
        <v>0</v>
      </c>
      <c r="BH136" s="110">
        <f t="shared" si="12"/>
        <v>0</v>
      </c>
      <c r="BI136" s="110">
        <f t="shared" si="13"/>
        <v>0</v>
      </c>
      <c r="BJ136" s="15" t="s">
        <v>218</v>
      </c>
      <c r="BK136" s="110">
        <f t="shared" si="14"/>
        <v>0</v>
      </c>
      <c r="BL136" s="15" t="s">
        <v>253</v>
      </c>
      <c r="BM136" s="145" t="s">
        <v>1993</v>
      </c>
    </row>
    <row r="137" spans="2:65" s="1" customFormat="1" ht="55.5" customHeight="1">
      <c r="B137" s="26"/>
      <c r="C137" s="133" t="s">
        <v>265</v>
      </c>
      <c r="D137" s="133" t="s">
        <v>237</v>
      </c>
      <c r="E137" s="134" t="s">
        <v>1994</v>
      </c>
      <c r="F137" s="135" t="s">
        <v>1995</v>
      </c>
      <c r="G137" s="136" t="s">
        <v>243</v>
      </c>
      <c r="H137" s="137">
        <v>2</v>
      </c>
      <c r="I137" s="312"/>
      <c r="J137" s="138">
        <f t="shared" si="5"/>
        <v>0</v>
      </c>
      <c r="K137" s="139"/>
      <c r="L137" s="140"/>
      <c r="M137" s="141" t="s">
        <v>103</v>
      </c>
      <c r="N137" s="142" t="s">
        <v>134</v>
      </c>
      <c r="P137" s="143">
        <f t="shared" si="6"/>
        <v>0</v>
      </c>
      <c r="Q137" s="143">
        <v>9.2000000000000003E-4</v>
      </c>
      <c r="R137" s="143">
        <f t="shared" si="7"/>
        <v>1.8400000000000001E-3</v>
      </c>
      <c r="S137" s="143">
        <v>0</v>
      </c>
      <c r="T137" s="144">
        <f t="shared" si="8"/>
        <v>0</v>
      </c>
      <c r="AR137" s="145" t="s">
        <v>269</v>
      </c>
      <c r="AT137" s="145" t="s">
        <v>237</v>
      </c>
      <c r="AU137" s="145" t="s">
        <v>218</v>
      </c>
      <c r="AY137" s="15" t="s">
        <v>239</v>
      </c>
      <c r="BE137" s="110">
        <f t="shared" si="9"/>
        <v>0</v>
      </c>
      <c r="BF137" s="110">
        <f t="shared" si="10"/>
        <v>0</v>
      </c>
      <c r="BG137" s="110">
        <f t="shared" si="11"/>
        <v>0</v>
      </c>
      <c r="BH137" s="110">
        <f t="shared" si="12"/>
        <v>0</v>
      </c>
      <c r="BI137" s="110">
        <f t="shared" si="13"/>
        <v>0</v>
      </c>
      <c r="BJ137" s="15" t="s">
        <v>218</v>
      </c>
      <c r="BK137" s="110">
        <f t="shared" si="14"/>
        <v>0</v>
      </c>
      <c r="BL137" s="15" t="s">
        <v>253</v>
      </c>
      <c r="BM137" s="145" t="s">
        <v>1996</v>
      </c>
    </row>
    <row r="138" spans="2:65" s="1" customFormat="1" ht="55.5" customHeight="1">
      <c r="B138" s="26"/>
      <c r="C138" s="133" t="s">
        <v>269</v>
      </c>
      <c r="D138" s="133" t="s">
        <v>237</v>
      </c>
      <c r="E138" s="134" t="s">
        <v>1997</v>
      </c>
      <c r="F138" s="135" t="s">
        <v>1998</v>
      </c>
      <c r="G138" s="136" t="s">
        <v>243</v>
      </c>
      <c r="H138" s="137">
        <v>2</v>
      </c>
      <c r="I138" s="312"/>
      <c r="J138" s="138">
        <f t="shared" si="5"/>
        <v>0</v>
      </c>
      <c r="K138" s="139"/>
      <c r="L138" s="140"/>
      <c r="M138" s="141" t="s">
        <v>103</v>
      </c>
      <c r="N138" s="142" t="s">
        <v>134</v>
      </c>
      <c r="P138" s="143">
        <f t="shared" si="6"/>
        <v>0</v>
      </c>
      <c r="Q138" s="143">
        <v>9.2000000000000003E-4</v>
      </c>
      <c r="R138" s="143">
        <f t="shared" si="7"/>
        <v>1.8400000000000001E-3</v>
      </c>
      <c r="S138" s="143">
        <v>0</v>
      </c>
      <c r="T138" s="144">
        <f t="shared" si="8"/>
        <v>0</v>
      </c>
      <c r="AR138" s="145" t="s">
        <v>269</v>
      </c>
      <c r="AT138" s="145" t="s">
        <v>237</v>
      </c>
      <c r="AU138" s="145" t="s">
        <v>218</v>
      </c>
      <c r="AY138" s="15" t="s">
        <v>239</v>
      </c>
      <c r="BE138" s="110">
        <f t="shared" si="9"/>
        <v>0</v>
      </c>
      <c r="BF138" s="110">
        <f t="shared" si="10"/>
        <v>0</v>
      </c>
      <c r="BG138" s="110">
        <f t="shared" si="11"/>
        <v>0</v>
      </c>
      <c r="BH138" s="110">
        <f t="shared" si="12"/>
        <v>0</v>
      </c>
      <c r="BI138" s="110">
        <f t="shared" si="13"/>
        <v>0</v>
      </c>
      <c r="BJ138" s="15" t="s">
        <v>218</v>
      </c>
      <c r="BK138" s="110">
        <f t="shared" si="14"/>
        <v>0</v>
      </c>
      <c r="BL138" s="15" t="s">
        <v>253</v>
      </c>
      <c r="BM138" s="145" t="s">
        <v>1999</v>
      </c>
    </row>
    <row r="139" spans="2:65" s="1" customFormat="1" ht="38.1" customHeight="1">
      <c r="B139" s="26"/>
      <c r="C139" s="133" t="s">
        <v>273</v>
      </c>
      <c r="D139" s="133" t="s">
        <v>237</v>
      </c>
      <c r="E139" s="134" t="s">
        <v>2000</v>
      </c>
      <c r="F139" s="135" t="s">
        <v>2001</v>
      </c>
      <c r="G139" s="136" t="s">
        <v>243</v>
      </c>
      <c r="H139" s="137">
        <v>6</v>
      </c>
      <c r="I139" s="312"/>
      <c r="J139" s="138">
        <f t="shared" si="5"/>
        <v>0</v>
      </c>
      <c r="K139" s="139"/>
      <c r="L139" s="140"/>
      <c r="M139" s="141" t="s">
        <v>103</v>
      </c>
      <c r="N139" s="142" t="s">
        <v>134</v>
      </c>
      <c r="P139" s="143">
        <f t="shared" si="6"/>
        <v>0</v>
      </c>
      <c r="Q139" s="143">
        <v>7.5000000000000002E-4</v>
      </c>
      <c r="R139" s="143">
        <f t="shared" si="7"/>
        <v>4.5000000000000005E-3</v>
      </c>
      <c r="S139" s="143">
        <v>0</v>
      </c>
      <c r="T139" s="144">
        <f t="shared" si="8"/>
        <v>0</v>
      </c>
      <c r="AR139" s="145" t="s">
        <v>269</v>
      </c>
      <c r="AT139" s="145" t="s">
        <v>237</v>
      </c>
      <c r="AU139" s="145" t="s">
        <v>218</v>
      </c>
      <c r="AY139" s="15" t="s">
        <v>239</v>
      </c>
      <c r="BE139" s="110">
        <f t="shared" si="9"/>
        <v>0</v>
      </c>
      <c r="BF139" s="110">
        <f t="shared" si="10"/>
        <v>0</v>
      </c>
      <c r="BG139" s="110">
        <f t="shared" si="11"/>
        <v>0</v>
      </c>
      <c r="BH139" s="110">
        <f t="shared" si="12"/>
        <v>0</v>
      </c>
      <c r="BI139" s="110">
        <f t="shared" si="13"/>
        <v>0</v>
      </c>
      <c r="BJ139" s="15" t="s">
        <v>218</v>
      </c>
      <c r="BK139" s="110">
        <f t="shared" si="14"/>
        <v>0</v>
      </c>
      <c r="BL139" s="15" t="s">
        <v>253</v>
      </c>
      <c r="BM139" s="145" t="s">
        <v>2002</v>
      </c>
    </row>
    <row r="140" spans="2:65" s="1" customFormat="1" ht="38.1" customHeight="1">
      <c r="B140" s="26"/>
      <c r="C140" s="133" t="s">
        <v>277</v>
      </c>
      <c r="D140" s="133" t="s">
        <v>237</v>
      </c>
      <c r="E140" s="134" t="s">
        <v>2003</v>
      </c>
      <c r="F140" s="135" t="s">
        <v>2004</v>
      </c>
      <c r="G140" s="136" t="s">
        <v>243</v>
      </c>
      <c r="H140" s="137">
        <v>3</v>
      </c>
      <c r="I140" s="312"/>
      <c r="J140" s="138">
        <f t="shared" si="5"/>
        <v>0</v>
      </c>
      <c r="K140" s="139"/>
      <c r="L140" s="140"/>
      <c r="M140" s="141" t="s">
        <v>103</v>
      </c>
      <c r="N140" s="142" t="s">
        <v>134</v>
      </c>
      <c r="P140" s="143">
        <f t="shared" si="6"/>
        <v>0</v>
      </c>
      <c r="Q140" s="143">
        <v>2.2000000000000001E-3</v>
      </c>
      <c r="R140" s="143">
        <f t="shared" si="7"/>
        <v>6.6E-3</v>
      </c>
      <c r="S140" s="143">
        <v>0</v>
      </c>
      <c r="T140" s="144">
        <f t="shared" si="8"/>
        <v>0</v>
      </c>
      <c r="AR140" s="145" t="s">
        <v>269</v>
      </c>
      <c r="AT140" s="145" t="s">
        <v>237</v>
      </c>
      <c r="AU140" s="145" t="s">
        <v>218</v>
      </c>
      <c r="AY140" s="15" t="s">
        <v>239</v>
      </c>
      <c r="BE140" s="110">
        <f t="shared" si="9"/>
        <v>0</v>
      </c>
      <c r="BF140" s="110">
        <f t="shared" si="10"/>
        <v>0</v>
      </c>
      <c r="BG140" s="110">
        <f t="shared" si="11"/>
        <v>0</v>
      </c>
      <c r="BH140" s="110">
        <f t="shared" si="12"/>
        <v>0</v>
      </c>
      <c r="BI140" s="110">
        <f t="shared" si="13"/>
        <v>0</v>
      </c>
      <c r="BJ140" s="15" t="s">
        <v>218</v>
      </c>
      <c r="BK140" s="110">
        <f t="shared" si="14"/>
        <v>0</v>
      </c>
      <c r="BL140" s="15" t="s">
        <v>253</v>
      </c>
      <c r="BM140" s="145" t="s">
        <v>2005</v>
      </c>
    </row>
    <row r="141" spans="2:65" s="1" customFormat="1" ht="38.1" customHeight="1">
      <c r="B141" s="26"/>
      <c r="C141" s="133" t="s">
        <v>281</v>
      </c>
      <c r="D141" s="133" t="s">
        <v>237</v>
      </c>
      <c r="E141" s="134" t="s">
        <v>2006</v>
      </c>
      <c r="F141" s="135" t="s">
        <v>2007</v>
      </c>
      <c r="G141" s="136" t="s">
        <v>243</v>
      </c>
      <c r="H141" s="137">
        <v>2</v>
      </c>
      <c r="I141" s="312"/>
      <c r="J141" s="138">
        <f t="shared" si="5"/>
        <v>0</v>
      </c>
      <c r="K141" s="139"/>
      <c r="L141" s="140"/>
      <c r="M141" s="141" t="s">
        <v>103</v>
      </c>
      <c r="N141" s="142" t="s">
        <v>134</v>
      </c>
      <c r="P141" s="143">
        <f t="shared" si="6"/>
        <v>0</v>
      </c>
      <c r="Q141" s="143">
        <v>6.9999999999999999E-4</v>
      </c>
      <c r="R141" s="143">
        <f t="shared" si="7"/>
        <v>1.4E-3</v>
      </c>
      <c r="S141" s="143">
        <v>0</v>
      </c>
      <c r="T141" s="144">
        <f t="shared" si="8"/>
        <v>0</v>
      </c>
      <c r="AR141" s="145" t="s">
        <v>269</v>
      </c>
      <c r="AT141" s="145" t="s">
        <v>237</v>
      </c>
      <c r="AU141" s="145" t="s">
        <v>218</v>
      </c>
      <c r="AY141" s="15" t="s">
        <v>239</v>
      </c>
      <c r="BE141" s="110">
        <f t="shared" si="9"/>
        <v>0</v>
      </c>
      <c r="BF141" s="110">
        <f t="shared" si="10"/>
        <v>0</v>
      </c>
      <c r="BG141" s="110">
        <f t="shared" si="11"/>
        <v>0</v>
      </c>
      <c r="BH141" s="110">
        <f t="shared" si="12"/>
        <v>0</v>
      </c>
      <c r="BI141" s="110">
        <f t="shared" si="13"/>
        <v>0</v>
      </c>
      <c r="BJ141" s="15" t="s">
        <v>218</v>
      </c>
      <c r="BK141" s="110">
        <f t="shared" si="14"/>
        <v>0</v>
      </c>
      <c r="BL141" s="15" t="s">
        <v>253</v>
      </c>
      <c r="BM141" s="145" t="s">
        <v>2008</v>
      </c>
    </row>
    <row r="142" spans="2:65" s="1" customFormat="1" ht="44.25" customHeight="1">
      <c r="B142" s="26"/>
      <c r="C142" s="133" t="s">
        <v>285</v>
      </c>
      <c r="D142" s="133" t="s">
        <v>237</v>
      </c>
      <c r="E142" s="134" t="s">
        <v>2009</v>
      </c>
      <c r="F142" s="135" t="s">
        <v>2010</v>
      </c>
      <c r="G142" s="136" t="s">
        <v>243</v>
      </c>
      <c r="H142" s="137">
        <v>3</v>
      </c>
      <c r="I142" s="312"/>
      <c r="J142" s="138">
        <f t="shared" si="5"/>
        <v>0</v>
      </c>
      <c r="K142" s="139"/>
      <c r="L142" s="140"/>
      <c r="M142" s="141" t="s">
        <v>103</v>
      </c>
      <c r="N142" s="142" t="s">
        <v>134</v>
      </c>
      <c r="P142" s="143">
        <f t="shared" si="6"/>
        <v>0</v>
      </c>
      <c r="Q142" s="143">
        <v>8.9999999999999998E-4</v>
      </c>
      <c r="R142" s="143">
        <f t="shared" si="7"/>
        <v>2.7000000000000001E-3</v>
      </c>
      <c r="S142" s="143">
        <v>0</v>
      </c>
      <c r="T142" s="144">
        <f t="shared" si="8"/>
        <v>0</v>
      </c>
      <c r="AR142" s="145" t="s">
        <v>269</v>
      </c>
      <c r="AT142" s="145" t="s">
        <v>237</v>
      </c>
      <c r="AU142" s="145" t="s">
        <v>218</v>
      </c>
      <c r="AY142" s="15" t="s">
        <v>239</v>
      </c>
      <c r="BE142" s="110">
        <f t="shared" si="9"/>
        <v>0</v>
      </c>
      <c r="BF142" s="110">
        <f t="shared" si="10"/>
        <v>0</v>
      </c>
      <c r="BG142" s="110">
        <f t="shared" si="11"/>
        <v>0</v>
      </c>
      <c r="BH142" s="110">
        <f t="shared" si="12"/>
        <v>0</v>
      </c>
      <c r="BI142" s="110">
        <f t="shared" si="13"/>
        <v>0</v>
      </c>
      <c r="BJ142" s="15" t="s">
        <v>218</v>
      </c>
      <c r="BK142" s="110">
        <f t="shared" si="14"/>
        <v>0</v>
      </c>
      <c r="BL142" s="15" t="s">
        <v>253</v>
      </c>
      <c r="BM142" s="145" t="s">
        <v>2011</v>
      </c>
    </row>
    <row r="143" spans="2:65" s="1" customFormat="1" ht="16.5" customHeight="1">
      <c r="B143" s="26"/>
      <c r="C143" s="133" t="s">
        <v>289</v>
      </c>
      <c r="D143" s="133" t="s">
        <v>237</v>
      </c>
      <c r="E143" s="134" t="s">
        <v>2012</v>
      </c>
      <c r="F143" s="135" t="s">
        <v>2013</v>
      </c>
      <c r="G143" s="136" t="s">
        <v>243</v>
      </c>
      <c r="H143" s="137">
        <v>66</v>
      </c>
      <c r="I143" s="312"/>
      <c r="J143" s="138">
        <f t="shared" si="5"/>
        <v>0</v>
      </c>
      <c r="K143" s="139"/>
      <c r="L143" s="140"/>
      <c r="M143" s="141" t="s">
        <v>103</v>
      </c>
      <c r="N143" s="142" t="s">
        <v>134</v>
      </c>
      <c r="P143" s="143">
        <f t="shared" si="6"/>
        <v>0</v>
      </c>
      <c r="Q143" s="143">
        <v>1.4E-3</v>
      </c>
      <c r="R143" s="143">
        <f t="shared" si="7"/>
        <v>9.2399999999999996E-2</v>
      </c>
      <c r="S143" s="143">
        <v>0</v>
      </c>
      <c r="T143" s="144">
        <f t="shared" si="8"/>
        <v>0</v>
      </c>
      <c r="AR143" s="145" t="s">
        <v>269</v>
      </c>
      <c r="AT143" s="145" t="s">
        <v>237</v>
      </c>
      <c r="AU143" s="145" t="s">
        <v>218</v>
      </c>
      <c r="AY143" s="15" t="s">
        <v>239</v>
      </c>
      <c r="BE143" s="110">
        <f t="shared" si="9"/>
        <v>0</v>
      </c>
      <c r="BF143" s="110">
        <f t="shared" si="10"/>
        <v>0</v>
      </c>
      <c r="BG143" s="110">
        <f t="shared" si="11"/>
        <v>0</v>
      </c>
      <c r="BH143" s="110">
        <f t="shared" si="12"/>
        <v>0</v>
      </c>
      <c r="BI143" s="110">
        <f t="shared" si="13"/>
        <v>0</v>
      </c>
      <c r="BJ143" s="15" t="s">
        <v>218</v>
      </c>
      <c r="BK143" s="110">
        <f t="shared" si="14"/>
        <v>0</v>
      </c>
      <c r="BL143" s="15" t="s">
        <v>253</v>
      </c>
      <c r="BM143" s="145" t="s">
        <v>2014</v>
      </c>
    </row>
    <row r="144" spans="2:65" s="12" customFormat="1">
      <c r="B144" s="159"/>
      <c r="D144" s="160" t="s">
        <v>831</v>
      </c>
      <c r="E144" s="161" t="s">
        <v>103</v>
      </c>
      <c r="F144" s="162" t="s">
        <v>2015</v>
      </c>
      <c r="H144" s="163">
        <v>66</v>
      </c>
      <c r="L144" s="159"/>
      <c r="M144" s="164"/>
      <c r="T144" s="165"/>
      <c r="AT144" s="161" t="s">
        <v>831</v>
      </c>
      <c r="AU144" s="161" t="s">
        <v>218</v>
      </c>
      <c r="AV144" s="12" t="s">
        <v>218</v>
      </c>
      <c r="AW144" s="12" t="s">
        <v>126</v>
      </c>
      <c r="AX144" s="12" t="s">
        <v>103</v>
      </c>
      <c r="AY144" s="161" t="s">
        <v>239</v>
      </c>
    </row>
    <row r="145" spans="2:65" s="1" customFormat="1" ht="16.5" customHeight="1">
      <c r="B145" s="26"/>
      <c r="C145" s="133" t="s">
        <v>293</v>
      </c>
      <c r="D145" s="133" t="s">
        <v>237</v>
      </c>
      <c r="E145" s="134" t="s">
        <v>2016</v>
      </c>
      <c r="F145" s="135" t="s">
        <v>2017</v>
      </c>
      <c r="G145" s="136" t="s">
        <v>243</v>
      </c>
      <c r="H145" s="137">
        <v>48</v>
      </c>
      <c r="I145" s="312"/>
      <c r="J145" s="138">
        <f>ROUND(I145*H145,2)</f>
        <v>0</v>
      </c>
      <c r="K145" s="139"/>
      <c r="L145" s="140"/>
      <c r="M145" s="141" t="s">
        <v>103</v>
      </c>
      <c r="N145" s="142" t="s">
        <v>134</v>
      </c>
      <c r="P145" s="143">
        <f>O145*H145</f>
        <v>0</v>
      </c>
      <c r="Q145" s="143">
        <v>1.0000000000000001E-5</v>
      </c>
      <c r="R145" s="143">
        <f>Q145*H145</f>
        <v>4.8000000000000007E-4</v>
      </c>
      <c r="S145" s="143">
        <v>0</v>
      </c>
      <c r="T145" s="144">
        <f>S145*H145</f>
        <v>0</v>
      </c>
      <c r="AR145" s="145" t="s">
        <v>269</v>
      </c>
      <c r="AT145" s="145" t="s">
        <v>237</v>
      </c>
      <c r="AU145" s="145" t="s">
        <v>218</v>
      </c>
      <c r="AY145" s="15" t="s">
        <v>239</v>
      </c>
      <c r="BE145" s="110">
        <f>IF(N145="základná",J145,0)</f>
        <v>0</v>
      </c>
      <c r="BF145" s="110">
        <f>IF(N145="znížená",J145,0)</f>
        <v>0</v>
      </c>
      <c r="BG145" s="110">
        <f>IF(N145="zákl. prenesená",J145,0)</f>
        <v>0</v>
      </c>
      <c r="BH145" s="110">
        <f>IF(N145="zníž. prenesená",J145,0)</f>
        <v>0</v>
      </c>
      <c r="BI145" s="110">
        <f>IF(N145="nulová",J145,0)</f>
        <v>0</v>
      </c>
      <c r="BJ145" s="15" t="s">
        <v>218</v>
      </c>
      <c r="BK145" s="110">
        <f>ROUND(I145*H145,2)</f>
        <v>0</v>
      </c>
      <c r="BL145" s="15" t="s">
        <v>253</v>
      </c>
      <c r="BM145" s="145" t="s">
        <v>2018</v>
      </c>
    </row>
    <row r="146" spans="2:65" s="12" customFormat="1">
      <c r="B146" s="159"/>
      <c r="D146" s="160" t="s">
        <v>831</v>
      </c>
      <c r="E146" s="161" t="s">
        <v>103</v>
      </c>
      <c r="F146" s="162" t="s">
        <v>2019</v>
      </c>
      <c r="H146" s="163">
        <v>48</v>
      </c>
      <c r="L146" s="159"/>
      <c r="M146" s="164"/>
      <c r="T146" s="165"/>
      <c r="AT146" s="161" t="s">
        <v>831</v>
      </c>
      <c r="AU146" s="161" t="s">
        <v>218</v>
      </c>
      <c r="AV146" s="12" t="s">
        <v>218</v>
      </c>
      <c r="AW146" s="12" t="s">
        <v>126</v>
      </c>
      <c r="AX146" s="12" t="s">
        <v>103</v>
      </c>
      <c r="AY146" s="161" t="s">
        <v>239</v>
      </c>
    </row>
    <row r="147" spans="2:65" s="1" customFormat="1" ht="16.5" customHeight="1">
      <c r="B147" s="26"/>
      <c r="C147" s="133" t="s">
        <v>297</v>
      </c>
      <c r="D147" s="133" t="s">
        <v>237</v>
      </c>
      <c r="E147" s="134" t="s">
        <v>2020</v>
      </c>
      <c r="F147" s="135" t="s">
        <v>2021</v>
      </c>
      <c r="G147" s="136" t="s">
        <v>243</v>
      </c>
      <c r="H147" s="137">
        <v>24</v>
      </c>
      <c r="I147" s="312"/>
      <c r="J147" s="138">
        <f>ROUND(I147*H147,2)</f>
        <v>0</v>
      </c>
      <c r="K147" s="139"/>
      <c r="L147" s="140"/>
      <c r="M147" s="141" t="s">
        <v>103</v>
      </c>
      <c r="N147" s="142" t="s">
        <v>134</v>
      </c>
      <c r="P147" s="143">
        <f>O147*H147</f>
        <v>0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269</v>
      </c>
      <c r="AT147" s="145" t="s">
        <v>237</v>
      </c>
      <c r="AU147" s="145" t="s">
        <v>218</v>
      </c>
      <c r="AY147" s="15" t="s">
        <v>239</v>
      </c>
      <c r="BE147" s="110">
        <f>IF(N147="základná",J147,0)</f>
        <v>0</v>
      </c>
      <c r="BF147" s="110">
        <f>IF(N147="znížená",J147,0)</f>
        <v>0</v>
      </c>
      <c r="BG147" s="110">
        <f>IF(N147="zákl. prenesená",J147,0)</f>
        <v>0</v>
      </c>
      <c r="BH147" s="110">
        <f>IF(N147="zníž. prenesená",J147,0)</f>
        <v>0</v>
      </c>
      <c r="BI147" s="110">
        <f>IF(N147="nulová",J147,0)</f>
        <v>0</v>
      </c>
      <c r="BJ147" s="15" t="s">
        <v>218</v>
      </c>
      <c r="BK147" s="110">
        <f>ROUND(I147*H147,2)</f>
        <v>0</v>
      </c>
      <c r="BL147" s="15" t="s">
        <v>253</v>
      </c>
      <c r="BM147" s="145" t="s">
        <v>2022</v>
      </c>
    </row>
    <row r="148" spans="2:65" s="1" customFormat="1" ht="38.1" customHeight="1">
      <c r="B148" s="26"/>
      <c r="C148" s="146" t="s">
        <v>301</v>
      </c>
      <c r="D148" s="146" t="s">
        <v>471</v>
      </c>
      <c r="E148" s="147" t="s">
        <v>2023</v>
      </c>
      <c r="F148" s="148" t="s">
        <v>2024</v>
      </c>
      <c r="G148" s="149" t="s">
        <v>349</v>
      </c>
      <c r="H148" s="150">
        <v>455.4</v>
      </c>
      <c r="I148" s="313"/>
      <c r="J148" s="151">
        <f>ROUND(I148*H148,2)</f>
        <v>0</v>
      </c>
      <c r="K148" s="152"/>
      <c r="L148" s="26"/>
      <c r="M148" s="153" t="s">
        <v>103</v>
      </c>
      <c r="N148" s="106" t="s">
        <v>134</v>
      </c>
      <c r="P148" s="143">
        <f>O148*H148</f>
        <v>0</v>
      </c>
      <c r="Q148" s="143">
        <v>1.08E-4</v>
      </c>
      <c r="R148" s="143">
        <f>Q148*H148</f>
        <v>4.9183199999999996E-2</v>
      </c>
      <c r="S148" s="143">
        <v>0</v>
      </c>
      <c r="T148" s="144">
        <f>S148*H148</f>
        <v>0</v>
      </c>
      <c r="AR148" s="145" t="s">
        <v>253</v>
      </c>
      <c r="AT148" s="145" t="s">
        <v>471</v>
      </c>
      <c r="AU148" s="145" t="s">
        <v>218</v>
      </c>
      <c r="AY148" s="15" t="s">
        <v>239</v>
      </c>
      <c r="BE148" s="110">
        <f>IF(N148="základná",J148,0)</f>
        <v>0</v>
      </c>
      <c r="BF148" s="110">
        <f>IF(N148="znížená",J148,0)</f>
        <v>0</v>
      </c>
      <c r="BG148" s="110">
        <f>IF(N148="zákl. prenesená",J148,0)</f>
        <v>0</v>
      </c>
      <c r="BH148" s="110">
        <f>IF(N148="zníž. prenesená",J148,0)</f>
        <v>0</v>
      </c>
      <c r="BI148" s="110">
        <f>IF(N148="nulová",J148,0)</f>
        <v>0</v>
      </c>
      <c r="BJ148" s="15" t="s">
        <v>218</v>
      </c>
      <c r="BK148" s="110">
        <f>ROUND(I148*H148,2)</f>
        <v>0</v>
      </c>
      <c r="BL148" s="15" t="s">
        <v>253</v>
      </c>
      <c r="BM148" s="145" t="s">
        <v>2025</v>
      </c>
    </row>
    <row r="149" spans="2:65" s="12" customFormat="1">
      <c r="B149" s="159"/>
      <c r="D149" s="160" t="s">
        <v>831</v>
      </c>
      <c r="E149" s="161" t="s">
        <v>103</v>
      </c>
      <c r="F149" s="162" t="s">
        <v>2026</v>
      </c>
      <c r="H149" s="163">
        <v>363</v>
      </c>
      <c r="L149" s="159"/>
      <c r="M149" s="164"/>
      <c r="T149" s="165"/>
      <c r="AT149" s="161" t="s">
        <v>831</v>
      </c>
      <c r="AU149" s="161" t="s">
        <v>218</v>
      </c>
      <c r="AV149" s="12" t="s">
        <v>218</v>
      </c>
      <c r="AW149" s="12" t="s">
        <v>126</v>
      </c>
      <c r="AX149" s="12" t="s">
        <v>164</v>
      </c>
      <c r="AY149" s="161" t="s">
        <v>239</v>
      </c>
    </row>
    <row r="150" spans="2:65" s="12" customFormat="1">
      <c r="B150" s="159"/>
      <c r="D150" s="160" t="s">
        <v>831</v>
      </c>
      <c r="E150" s="161" t="s">
        <v>103</v>
      </c>
      <c r="F150" s="162" t="s">
        <v>2027</v>
      </c>
      <c r="H150" s="163">
        <v>17</v>
      </c>
      <c r="L150" s="159"/>
      <c r="M150" s="164"/>
      <c r="T150" s="165"/>
      <c r="AT150" s="161" t="s">
        <v>831</v>
      </c>
      <c r="AU150" s="161" t="s">
        <v>218</v>
      </c>
      <c r="AV150" s="12" t="s">
        <v>218</v>
      </c>
      <c r="AW150" s="12" t="s">
        <v>126</v>
      </c>
      <c r="AX150" s="12" t="s">
        <v>164</v>
      </c>
      <c r="AY150" s="161" t="s">
        <v>239</v>
      </c>
    </row>
    <row r="151" spans="2:65" s="12" customFormat="1">
      <c r="B151" s="159"/>
      <c r="D151" s="160" t="s">
        <v>831</v>
      </c>
      <c r="E151" s="161" t="s">
        <v>103</v>
      </c>
      <c r="F151" s="162" t="s">
        <v>2028</v>
      </c>
      <c r="H151" s="163">
        <v>17</v>
      </c>
      <c r="L151" s="159"/>
      <c r="M151" s="164"/>
      <c r="T151" s="165"/>
      <c r="AT151" s="161" t="s">
        <v>831</v>
      </c>
      <c r="AU151" s="161" t="s">
        <v>218</v>
      </c>
      <c r="AV151" s="12" t="s">
        <v>218</v>
      </c>
      <c r="AW151" s="12" t="s">
        <v>126</v>
      </c>
      <c r="AX151" s="12" t="s">
        <v>164</v>
      </c>
      <c r="AY151" s="161" t="s">
        <v>239</v>
      </c>
    </row>
    <row r="152" spans="2:65" s="12" customFormat="1">
      <c r="B152" s="159"/>
      <c r="D152" s="160" t="s">
        <v>831</v>
      </c>
      <c r="E152" s="161" t="s">
        <v>103</v>
      </c>
      <c r="F152" s="162" t="s">
        <v>2029</v>
      </c>
      <c r="H152" s="163">
        <v>58.4</v>
      </c>
      <c r="L152" s="159"/>
      <c r="M152" s="164"/>
      <c r="T152" s="165"/>
      <c r="AT152" s="161" t="s">
        <v>831</v>
      </c>
      <c r="AU152" s="161" t="s">
        <v>218</v>
      </c>
      <c r="AV152" s="12" t="s">
        <v>218</v>
      </c>
      <c r="AW152" s="12" t="s">
        <v>126</v>
      </c>
      <c r="AX152" s="12" t="s">
        <v>164</v>
      </c>
      <c r="AY152" s="161" t="s">
        <v>239</v>
      </c>
    </row>
    <row r="153" spans="2:65" s="13" customFormat="1">
      <c r="B153" s="166"/>
      <c r="D153" s="160" t="s">
        <v>831</v>
      </c>
      <c r="E153" s="167" t="s">
        <v>103</v>
      </c>
      <c r="F153" s="168" t="s">
        <v>846</v>
      </c>
      <c r="H153" s="169">
        <v>455.4</v>
      </c>
      <c r="L153" s="166"/>
      <c r="M153" s="170"/>
      <c r="T153" s="171"/>
      <c r="AT153" s="167" t="s">
        <v>831</v>
      </c>
      <c r="AU153" s="167" t="s">
        <v>218</v>
      </c>
      <c r="AV153" s="13" t="s">
        <v>253</v>
      </c>
      <c r="AW153" s="13" t="s">
        <v>126</v>
      </c>
      <c r="AX153" s="13" t="s">
        <v>103</v>
      </c>
      <c r="AY153" s="167" t="s">
        <v>239</v>
      </c>
    </row>
    <row r="154" spans="2:65" s="1" customFormat="1" ht="38.1" customHeight="1">
      <c r="B154" s="26"/>
      <c r="C154" s="146" t="s">
        <v>305</v>
      </c>
      <c r="D154" s="146" t="s">
        <v>471</v>
      </c>
      <c r="E154" s="147" t="s">
        <v>2030</v>
      </c>
      <c r="F154" s="148" t="s">
        <v>2031</v>
      </c>
      <c r="G154" s="149" t="s">
        <v>50</v>
      </c>
      <c r="H154" s="150">
        <v>60.08</v>
      </c>
      <c r="I154" s="313"/>
      <c r="J154" s="151">
        <f>ROUND(I154*H154,2)</f>
        <v>0</v>
      </c>
      <c r="K154" s="152"/>
      <c r="L154" s="26"/>
      <c r="M154" s="153" t="s">
        <v>103</v>
      </c>
      <c r="N154" s="106" t="s">
        <v>134</v>
      </c>
      <c r="P154" s="143">
        <f>O154*H154</f>
        <v>0</v>
      </c>
      <c r="Q154" s="143">
        <v>8.9999999999999998E-4</v>
      </c>
      <c r="R154" s="143">
        <f>Q154*H154</f>
        <v>5.4071999999999995E-2</v>
      </c>
      <c r="S154" s="143">
        <v>0</v>
      </c>
      <c r="T154" s="144">
        <f>S154*H154</f>
        <v>0</v>
      </c>
      <c r="AR154" s="145" t="s">
        <v>253</v>
      </c>
      <c r="AT154" s="145" t="s">
        <v>471</v>
      </c>
      <c r="AU154" s="145" t="s">
        <v>218</v>
      </c>
      <c r="AY154" s="15" t="s">
        <v>239</v>
      </c>
      <c r="BE154" s="110">
        <f>IF(N154="základná",J154,0)</f>
        <v>0</v>
      </c>
      <c r="BF154" s="110">
        <f>IF(N154="znížená",J154,0)</f>
        <v>0</v>
      </c>
      <c r="BG154" s="110">
        <f>IF(N154="zákl. prenesená",J154,0)</f>
        <v>0</v>
      </c>
      <c r="BH154" s="110">
        <f>IF(N154="zníž. prenesená",J154,0)</f>
        <v>0</v>
      </c>
      <c r="BI154" s="110">
        <f>IF(N154="nulová",J154,0)</f>
        <v>0</v>
      </c>
      <c r="BJ154" s="15" t="s">
        <v>218</v>
      </c>
      <c r="BK154" s="110">
        <f>ROUND(I154*H154,2)</f>
        <v>0</v>
      </c>
      <c r="BL154" s="15" t="s">
        <v>253</v>
      </c>
      <c r="BM154" s="145" t="s">
        <v>2032</v>
      </c>
    </row>
    <row r="155" spans="2:65" s="12" customFormat="1">
      <c r="B155" s="159"/>
      <c r="D155" s="160" t="s">
        <v>831</v>
      </c>
      <c r="E155" s="161" t="s">
        <v>103</v>
      </c>
      <c r="F155" s="162" t="s">
        <v>2033</v>
      </c>
      <c r="H155" s="163">
        <v>0.2</v>
      </c>
      <c r="L155" s="159"/>
      <c r="M155" s="164"/>
      <c r="T155" s="165"/>
      <c r="AT155" s="161" t="s">
        <v>831</v>
      </c>
      <c r="AU155" s="161" t="s">
        <v>218</v>
      </c>
      <c r="AV155" s="12" t="s">
        <v>218</v>
      </c>
      <c r="AW155" s="12" t="s">
        <v>126</v>
      </c>
      <c r="AX155" s="12" t="s">
        <v>164</v>
      </c>
      <c r="AY155" s="161" t="s">
        <v>239</v>
      </c>
    </row>
    <row r="156" spans="2:65" s="12" customFormat="1">
      <c r="B156" s="159"/>
      <c r="D156" s="160" t="s">
        <v>831</v>
      </c>
      <c r="E156" s="161" t="s">
        <v>103</v>
      </c>
      <c r="F156" s="162" t="s">
        <v>2034</v>
      </c>
      <c r="H156" s="163">
        <v>3</v>
      </c>
      <c r="L156" s="159"/>
      <c r="M156" s="164"/>
      <c r="T156" s="165"/>
      <c r="AT156" s="161" t="s">
        <v>831</v>
      </c>
      <c r="AU156" s="161" t="s">
        <v>218</v>
      </c>
      <c r="AV156" s="12" t="s">
        <v>218</v>
      </c>
      <c r="AW156" s="12" t="s">
        <v>126</v>
      </c>
      <c r="AX156" s="12" t="s">
        <v>164</v>
      </c>
      <c r="AY156" s="161" t="s">
        <v>239</v>
      </c>
    </row>
    <row r="157" spans="2:65" s="12" customFormat="1">
      <c r="B157" s="159"/>
      <c r="D157" s="160" t="s">
        <v>831</v>
      </c>
      <c r="E157" s="161" t="s">
        <v>103</v>
      </c>
      <c r="F157" s="162" t="s">
        <v>2035</v>
      </c>
      <c r="H157" s="163">
        <v>2.88</v>
      </c>
      <c r="L157" s="159"/>
      <c r="M157" s="164"/>
      <c r="T157" s="165"/>
      <c r="AT157" s="161" t="s">
        <v>831</v>
      </c>
      <c r="AU157" s="161" t="s">
        <v>218</v>
      </c>
      <c r="AV157" s="12" t="s">
        <v>218</v>
      </c>
      <c r="AW157" s="12" t="s">
        <v>126</v>
      </c>
      <c r="AX157" s="12" t="s">
        <v>164</v>
      </c>
      <c r="AY157" s="161" t="s">
        <v>239</v>
      </c>
    </row>
    <row r="158" spans="2:65" s="12" customFormat="1">
      <c r="B158" s="159"/>
      <c r="D158" s="160" t="s">
        <v>831</v>
      </c>
      <c r="E158" s="161" t="s">
        <v>103</v>
      </c>
      <c r="F158" s="162" t="s">
        <v>2036</v>
      </c>
      <c r="H158" s="163">
        <v>54</v>
      </c>
      <c r="L158" s="159"/>
      <c r="M158" s="164"/>
      <c r="T158" s="165"/>
      <c r="AT158" s="161" t="s">
        <v>831</v>
      </c>
      <c r="AU158" s="161" t="s">
        <v>218</v>
      </c>
      <c r="AV158" s="12" t="s">
        <v>218</v>
      </c>
      <c r="AW158" s="12" t="s">
        <v>126</v>
      </c>
      <c r="AX158" s="12" t="s">
        <v>164</v>
      </c>
      <c r="AY158" s="161" t="s">
        <v>239</v>
      </c>
    </row>
    <row r="159" spans="2:65" s="13" customFormat="1">
      <c r="B159" s="166"/>
      <c r="D159" s="160" t="s">
        <v>831</v>
      </c>
      <c r="E159" s="167" t="s">
        <v>103</v>
      </c>
      <c r="F159" s="168" t="s">
        <v>846</v>
      </c>
      <c r="H159" s="169">
        <v>60.08</v>
      </c>
      <c r="L159" s="166"/>
      <c r="M159" s="170"/>
      <c r="T159" s="171"/>
      <c r="AT159" s="167" t="s">
        <v>831</v>
      </c>
      <c r="AU159" s="167" t="s">
        <v>218</v>
      </c>
      <c r="AV159" s="13" t="s">
        <v>253</v>
      </c>
      <c r="AW159" s="13" t="s">
        <v>126</v>
      </c>
      <c r="AX159" s="13" t="s">
        <v>103</v>
      </c>
      <c r="AY159" s="167" t="s">
        <v>239</v>
      </c>
    </row>
    <row r="160" spans="2:65" s="1" customFormat="1" ht="24.2" customHeight="1">
      <c r="B160" s="26"/>
      <c r="C160" s="146" t="s">
        <v>309</v>
      </c>
      <c r="D160" s="146" t="s">
        <v>471</v>
      </c>
      <c r="E160" s="147" t="s">
        <v>2037</v>
      </c>
      <c r="F160" s="148" t="s">
        <v>2038</v>
      </c>
      <c r="G160" s="149" t="s">
        <v>349</v>
      </c>
      <c r="H160" s="150">
        <v>455.4</v>
      </c>
      <c r="I160" s="313"/>
      <c r="J160" s="151">
        <f>ROUND(I160*H160,2)</f>
        <v>0</v>
      </c>
      <c r="K160" s="152"/>
      <c r="L160" s="26"/>
      <c r="M160" s="153" t="s">
        <v>103</v>
      </c>
      <c r="N160" s="106" t="s">
        <v>134</v>
      </c>
      <c r="P160" s="143">
        <f>O160*H160</f>
        <v>0</v>
      </c>
      <c r="Q160" s="143">
        <v>3.7500000000000001E-6</v>
      </c>
      <c r="R160" s="143">
        <f>Q160*H160</f>
        <v>1.7077499999999998E-3</v>
      </c>
      <c r="S160" s="143">
        <v>0</v>
      </c>
      <c r="T160" s="144">
        <f>S160*H160</f>
        <v>0</v>
      </c>
      <c r="AR160" s="145" t="s">
        <v>253</v>
      </c>
      <c r="AT160" s="145" t="s">
        <v>471</v>
      </c>
      <c r="AU160" s="145" t="s">
        <v>218</v>
      </c>
      <c r="AY160" s="15" t="s">
        <v>239</v>
      </c>
      <c r="BE160" s="110">
        <f>IF(N160="základná",J160,0)</f>
        <v>0</v>
      </c>
      <c r="BF160" s="110">
        <f>IF(N160="znížená",J160,0)</f>
        <v>0</v>
      </c>
      <c r="BG160" s="110">
        <f>IF(N160="zákl. prenesená",J160,0)</f>
        <v>0</v>
      </c>
      <c r="BH160" s="110">
        <f>IF(N160="zníž. prenesená",J160,0)</f>
        <v>0</v>
      </c>
      <c r="BI160" s="110">
        <f>IF(N160="nulová",J160,0)</f>
        <v>0</v>
      </c>
      <c r="BJ160" s="15" t="s">
        <v>218</v>
      </c>
      <c r="BK160" s="110">
        <f>ROUND(I160*H160,2)</f>
        <v>0</v>
      </c>
      <c r="BL160" s="15" t="s">
        <v>253</v>
      </c>
      <c r="BM160" s="145" t="s">
        <v>2039</v>
      </c>
    </row>
    <row r="161" spans="2:65" s="1" customFormat="1" ht="24.2" customHeight="1">
      <c r="B161" s="26"/>
      <c r="C161" s="146" t="s">
        <v>313</v>
      </c>
      <c r="D161" s="146" t="s">
        <v>471</v>
      </c>
      <c r="E161" s="147" t="s">
        <v>2040</v>
      </c>
      <c r="F161" s="148" t="s">
        <v>2041</v>
      </c>
      <c r="G161" s="149" t="s">
        <v>50</v>
      </c>
      <c r="H161" s="150">
        <v>60.08</v>
      </c>
      <c r="I161" s="313"/>
      <c r="J161" s="151">
        <f>ROUND(I161*H161,2)</f>
        <v>0</v>
      </c>
      <c r="K161" s="152"/>
      <c r="L161" s="26"/>
      <c r="M161" s="154" t="s">
        <v>103</v>
      </c>
      <c r="N161" s="155" t="s">
        <v>134</v>
      </c>
      <c r="O161" s="156"/>
      <c r="P161" s="157">
        <f>O161*H161</f>
        <v>0</v>
      </c>
      <c r="Q161" s="157">
        <v>9.3999999999999998E-6</v>
      </c>
      <c r="R161" s="157">
        <f>Q161*H161</f>
        <v>5.6475199999999996E-4</v>
      </c>
      <c r="S161" s="157">
        <v>0</v>
      </c>
      <c r="T161" s="158">
        <f>S161*H161</f>
        <v>0</v>
      </c>
      <c r="AR161" s="145" t="s">
        <v>253</v>
      </c>
      <c r="AT161" s="145" t="s">
        <v>471</v>
      </c>
      <c r="AU161" s="145" t="s">
        <v>218</v>
      </c>
      <c r="AY161" s="15" t="s">
        <v>239</v>
      </c>
      <c r="BE161" s="110">
        <f>IF(N161="základná",J161,0)</f>
        <v>0</v>
      </c>
      <c r="BF161" s="110">
        <f>IF(N161="znížená",J161,0)</f>
        <v>0</v>
      </c>
      <c r="BG161" s="110">
        <f>IF(N161="zákl. prenesená",J161,0)</f>
        <v>0</v>
      </c>
      <c r="BH161" s="110">
        <f>IF(N161="zníž. prenesená",J161,0)</f>
        <v>0</v>
      </c>
      <c r="BI161" s="110">
        <f>IF(N161="nulová",J161,0)</f>
        <v>0</v>
      </c>
      <c r="BJ161" s="15" t="s">
        <v>218</v>
      </c>
      <c r="BK161" s="110">
        <f>ROUND(I161*H161,2)</f>
        <v>0</v>
      </c>
      <c r="BL161" s="15" t="s">
        <v>253</v>
      </c>
      <c r="BM161" s="145" t="s">
        <v>2042</v>
      </c>
    </row>
    <row r="162" spans="2:65" s="1" customFormat="1" ht="6.95" customHeight="1">
      <c r="B162" s="36"/>
      <c r="C162" s="37"/>
      <c r="D162" s="37"/>
      <c r="E162" s="37"/>
      <c r="F162" s="37"/>
      <c r="G162" s="37"/>
      <c r="H162" s="37"/>
      <c r="I162" s="37"/>
      <c r="J162" s="37"/>
      <c r="K162" s="37"/>
      <c r="L162" s="26"/>
    </row>
  </sheetData>
  <sheetProtection algorithmName="SHA-512" hashValue="74UejawqVIUuJkZ0SjlkKwbEj0+bF/UGxonKNiH2Ke/+Y+4EzCnMNonO9GFjUR8ys2LSOp2nOyomeQjcgByeiA==" saltValue="QoCJy8DOhebcuA4kVtaGDg==" spinCount="100000" sheet="1" objects="1" scenarios="1"/>
  <mergeCells count="14">
    <mergeCell ref="L2:V2"/>
    <mergeCell ref="E85:H85"/>
    <mergeCell ref="E120:H120"/>
    <mergeCell ref="E7:H7"/>
    <mergeCell ref="E87:H87"/>
    <mergeCell ref="D105:F105"/>
    <mergeCell ref="E27:H27"/>
    <mergeCell ref="D103:F103"/>
    <mergeCell ref="D104:F104"/>
    <mergeCell ref="E9:H9"/>
    <mergeCell ref="D106:F106"/>
    <mergeCell ref="E118:H118"/>
    <mergeCell ref="E18:H18"/>
    <mergeCell ref="D102:F10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a78b7b-80a0-4a7c-9b57-230cf70d9eef" xsi:nil="true"/>
    <lcf76f155ced4ddcb4097134ff3c332f xmlns="949ae630-a7ae-41c7-bdc3-106e98d3e6c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05CD7F6ED7994CAC0ED1BF52452FEA" ma:contentTypeVersion="15" ma:contentTypeDescription="Umožňuje vytvoriť nový dokument." ma:contentTypeScope="" ma:versionID="1030694585574e4de454c8a1ece85a69">
  <xsd:schema xmlns:xsd="http://www.w3.org/2001/XMLSchema" xmlns:xs="http://www.w3.org/2001/XMLSchema" xmlns:p="http://schemas.microsoft.com/office/2006/metadata/properties" xmlns:ns2="949ae630-a7ae-41c7-bdc3-106e98d3e6c1" xmlns:ns3="ffa78b7b-80a0-4a7c-9b57-230cf70d9eef" targetNamespace="http://schemas.microsoft.com/office/2006/metadata/properties" ma:root="true" ma:fieldsID="9b7c761dcc169ffa4eaa84e619632214" ns2:_="" ns3:_="">
    <xsd:import namespace="949ae630-a7ae-41c7-bdc3-106e98d3e6c1"/>
    <xsd:import namespace="ffa78b7b-80a0-4a7c-9b57-230cf70d9ee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ae630-a7ae-41c7-bdc3-106e98d3e6c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a" ma:readOnly="false" ma:fieldId="{5cf76f15-5ced-4ddc-b409-7134ff3c332f}" ma:taxonomyMulti="true" ma:sspId="fefe82d8-6c3d-4af6-929b-23967af659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78b7b-80a0-4a7c-9b57-230cf70d9ee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bde08f-b7ab-4340-8a92-2f8e7414eb77}" ma:internalName="TaxCatchAll" ma:showField="CatchAllData" ma:web="ffa78b7b-80a0-4a7c-9b57-230cf70d9e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D2E474-FB61-459F-809B-6B4B23FE1344}"/>
</file>

<file path=customXml/itemProps2.xml><?xml version="1.0" encoding="utf-8"?>
<ds:datastoreItem xmlns:ds="http://schemas.openxmlformats.org/officeDocument/2006/customXml" ds:itemID="{FEE4035F-44CE-4523-95DE-D9FF6C925EFE}"/>
</file>

<file path=customXml/itemProps3.xml><?xml version="1.0" encoding="utf-8"?>
<ds:datastoreItem xmlns:ds="http://schemas.openxmlformats.org/officeDocument/2006/customXml" ds:itemID="{9D60ABCC-6251-4419-9208-CF94096D1E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Andrej Borovský</cp:lastModifiedBy>
  <cp:revision/>
  <dcterms:created xsi:type="dcterms:W3CDTF">2026-10-14T09:47:37Z</dcterms:created>
  <dcterms:modified xsi:type="dcterms:W3CDTF">2026-10-14T09:47:37Z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0x010100AA05CD7F6ED7994CAC0ED1BF52452FEA</vt:lpwstr>
  </property>
  <property fmtid="{D5CDD505-2E9C-101B-9397-08002B2CF9AE}" pid="3" name="MediaServiceImageTags">
    <vt:lpwstr/>
  </property>
</Properties>
</file>